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medads\fileservice\kv\data\Fe\SG-Fakultaetsfinanzierung\3c_Mittelbew_5er_FSt\1_Finanzangelegenheiten BZKF\2_BZKF_Geschäftsstelle_Finanzen\Kalkulationstabellen_Projektanträge\"/>
    </mc:Choice>
  </mc:AlternateContent>
  <bookViews>
    <workbookView xWindow="28680" yWindow="-120" windowWidth="29040" windowHeight="15840" tabRatio="845"/>
  </bookViews>
  <sheets>
    <sheet name="Dateneingabe Projekte" sheetId="4" r:id="rId1"/>
    <sheet name="Budget Übersicht automatisch" sheetId="35" r:id="rId2"/>
    <sheet name="Entgelttabellen" sheetId="3" state="hidden" r:id="rId3"/>
    <sheet name="Dropdown" sheetId="7" state="hidden" r:id="rId4"/>
  </sheets>
  <definedNames>
    <definedName name="_xlnm._FilterDatabase" localSheetId="0" hidden="1">'Dateneingabe Projekte'!#REF!</definedName>
    <definedName name="_xlnm.Print_Area" localSheetId="1">'Budget Übersicht automatisch'!$A$1:$E$20</definedName>
    <definedName name="_xlnm.Print_Area" localSheetId="0">'Dateneingabe Projekte'!$A$1:$I$49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5" l="1"/>
  <c r="C3" i="35"/>
  <c r="I44" i="3" l="1"/>
  <c r="I41" i="3"/>
  <c r="J42" i="3" l="1"/>
  <c r="J43" i="3"/>
  <c r="J44" i="3"/>
  <c r="J41" i="3"/>
  <c r="I42" i="3"/>
  <c r="I43" i="3"/>
  <c r="B7" i="3"/>
  <c r="C7" i="3" s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11" i="3"/>
  <c r="D10" i="3"/>
  <c r="E10" i="3" s="1"/>
  <c r="B8" i="3"/>
  <c r="C8" i="3" s="1"/>
  <c r="B9" i="3"/>
  <c r="C9" i="3" s="1"/>
  <c r="B10" i="3"/>
  <c r="C10" i="3" s="1"/>
  <c r="D8" i="3"/>
  <c r="E8" i="3" s="1"/>
  <c r="D9" i="3"/>
  <c r="E9" i="3" s="1"/>
  <c r="D7" i="3" l="1"/>
  <c r="E7" i="3" s="1"/>
  <c r="D5" i="3"/>
  <c r="E5" i="3"/>
  <c r="E6" i="3"/>
  <c r="D6" i="3" s="1"/>
  <c r="D4" i="3"/>
  <c r="E4" i="3"/>
  <c r="B5" i="3"/>
  <c r="B6" i="3"/>
  <c r="B4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11" i="3"/>
  <c r="O29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11" i="3"/>
  <c r="M29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11" i="3"/>
  <c r="B29" i="35" l="1"/>
  <c r="D32" i="35" s="1"/>
  <c r="B25" i="35"/>
  <c r="B21" i="35"/>
  <c r="C23" i="35" s="1"/>
  <c r="B17" i="35"/>
  <c r="B13" i="35"/>
  <c r="D30" i="35"/>
  <c r="D31" i="35"/>
  <c r="D24" i="35"/>
  <c r="C24" i="35"/>
  <c r="D22" i="35"/>
  <c r="D23" i="35"/>
  <c r="C31" i="35" l="1"/>
  <c r="E31" i="35" s="1"/>
  <c r="C28" i="35"/>
  <c r="E24" i="35"/>
  <c r="D29" i="35"/>
  <c r="D21" i="35"/>
  <c r="E23" i="35"/>
  <c r="C22" i="35"/>
  <c r="C27" i="35"/>
  <c r="D28" i="35"/>
  <c r="E28" i="35" s="1"/>
  <c r="C32" i="35"/>
  <c r="E32" i="35" s="1"/>
  <c r="D27" i="35"/>
  <c r="C30" i="35"/>
  <c r="H18" i="4"/>
  <c r="D26" i="35" s="1"/>
  <c r="G18" i="4"/>
  <c r="C26" i="35" s="1"/>
  <c r="D25" i="35" l="1"/>
  <c r="E27" i="35"/>
  <c r="C25" i="35"/>
  <c r="E26" i="35"/>
  <c r="E22" i="35"/>
  <c r="C21" i="35"/>
  <c r="E21" i="35" s="1"/>
  <c r="C29" i="35"/>
  <c r="E29" i="35" s="1"/>
  <c r="E30" i="35"/>
  <c r="B9" i="35"/>
  <c r="E25" i="35" l="1"/>
  <c r="D16" i="35"/>
  <c r="C16" i="35"/>
  <c r="D15" i="35"/>
  <c r="C15" i="35"/>
  <c r="D11" i="35"/>
  <c r="C11" i="35"/>
  <c r="C12" i="35"/>
  <c r="D12" i="35"/>
  <c r="D20" i="35"/>
  <c r="C20" i="35"/>
  <c r="D19" i="35"/>
  <c r="C19" i="35"/>
  <c r="H24" i="4"/>
  <c r="G24" i="4"/>
  <c r="H23" i="4"/>
  <c r="G23" i="4"/>
  <c r="H22" i="4"/>
  <c r="G22" i="4"/>
  <c r="H21" i="4"/>
  <c r="G21" i="4"/>
  <c r="H20" i="4"/>
  <c r="D18" i="35" s="1"/>
  <c r="G20" i="4"/>
  <c r="C18" i="35" s="1"/>
  <c r="D35" i="35" l="1"/>
  <c r="C35" i="35"/>
  <c r="C34" i="35"/>
  <c r="D34" i="35"/>
  <c r="F21" i="4"/>
  <c r="F23" i="4"/>
  <c r="F22" i="4"/>
  <c r="F24" i="4"/>
  <c r="F20" i="4"/>
  <c r="C10" i="35" l="1"/>
  <c r="G19" i="4"/>
  <c r="C14" i="35" s="1"/>
  <c r="C33" i="35" l="1"/>
  <c r="C9" i="35"/>
  <c r="C2" i="35"/>
  <c r="C1" i="35"/>
  <c r="G25" i="4"/>
  <c r="B49" i="4"/>
  <c r="B37" i="4"/>
  <c r="H19" i="4" l="1"/>
  <c r="D10" i="35"/>
  <c r="E19" i="35"/>
  <c r="E20" i="35"/>
  <c r="E16" i="35"/>
  <c r="E15" i="35"/>
  <c r="E18" i="35"/>
  <c r="D17" i="35"/>
  <c r="E12" i="35"/>
  <c r="C17" i="35"/>
  <c r="E11" i="35"/>
  <c r="C13" i="35"/>
  <c r="C36" i="35" l="1"/>
  <c r="D9" i="35"/>
  <c r="E9" i="35" s="1"/>
  <c r="E10" i="35"/>
  <c r="F19" i="4"/>
  <c r="D14" i="35"/>
  <c r="D33" i="35" s="1"/>
  <c r="E35" i="35"/>
  <c r="E34" i="35"/>
  <c r="E17" i="35"/>
  <c r="D13" i="35" l="1"/>
  <c r="D36" i="35" s="1"/>
  <c r="E14" i="35"/>
  <c r="E33" i="35"/>
  <c r="F18" i="4"/>
  <c r="F25" i="4" s="1"/>
  <c r="H25" i="4"/>
  <c r="E13" i="35" l="1"/>
  <c r="E36" i="35" s="1"/>
</calcChain>
</file>

<file path=xl/sharedStrings.xml><?xml version="1.0" encoding="utf-8"?>
<sst xmlns="http://schemas.openxmlformats.org/spreadsheetml/2006/main" count="126" uniqueCount="98">
  <si>
    <t>E 8</t>
  </si>
  <si>
    <t>E 15Ü</t>
  </si>
  <si>
    <t>E 15</t>
  </si>
  <si>
    <t>E 14</t>
  </si>
  <si>
    <t>E 13Ü</t>
  </si>
  <si>
    <t>E 13</t>
  </si>
  <si>
    <t>E 12</t>
  </si>
  <si>
    <t>E 11</t>
  </si>
  <si>
    <t>E 10</t>
  </si>
  <si>
    <t>E 9b</t>
  </si>
  <si>
    <t>E 9a</t>
  </si>
  <si>
    <t>E 7</t>
  </si>
  <si>
    <t>E 6</t>
  </si>
  <si>
    <t>E 5</t>
  </si>
  <si>
    <t>E 4</t>
  </si>
  <si>
    <t>E 3</t>
  </si>
  <si>
    <t>E 2Ü</t>
  </si>
  <si>
    <t>E 2</t>
  </si>
  <si>
    <t>E 1</t>
  </si>
  <si>
    <t>W 1</t>
  </si>
  <si>
    <t>W 2</t>
  </si>
  <si>
    <t>W 3</t>
  </si>
  <si>
    <t>Ä 1</t>
  </si>
  <si>
    <t>Ä 2</t>
  </si>
  <si>
    <t>Ä 3</t>
  </si>
  <si>
    <t>Ä 4</t>
  </si>
  <si>
    <t>Anteil/VK</t>
  </si>
  <si>
    <t>Entgelt</t>
  </si>
  <si>
    <t>Durchschnitt p.a.</t>
  </si>
  <si>
    <t>Durchschnitt Monat</t>
  </si>
  <si>
    <t>Personalaufwandsberechnung</t>
  </si>
  <si>
    <t>PK (automatisch)</t>
  </si>
  <si>
    <t>Gesamtausgaben</t>
  </si>
  <si>
    <t>Personalausgaben</t>
  </si>
  <si>
    <t>Sachausgaben</t>
  </si>
  <si>
    <t>Investitionen</t>
  </si>
  <si>
    <t>Bezeichnung</t>
  </si>
  <si>
    <t>Stellenbezeichnung</t>
  </si>
  <si>
    <t>3. Geräte (Investitionsmittel)</t>
  </si>
  <si>
    <t>Gesamt</t>
  </si>
  <si>
    <t>Summe der Personalausgaben</t>
  </si>
  <si>
    <t>Summe der Sachausgaben</t>
  </si>
  <si>
    <t>Summe der Investitionen</t>
  </si>
  <si>
    <t>Besetzte Monate</t>
  </si>
  <si>
    <t xml:space="preserve">Betrag </t>
  </si>
  <si>
    <t>Betrag</t>
  </si>
  <si>
    <t>Bitte gelbe Felder ausfüllen!</t>
  </si>
  <si>
    <t>Zuordnung Einrichtung</t>
  </si>
  <si>
    <t>Projektjahr</t>
  </si>
  <si>
    <t>Daten werden automatisch übernommen, kein Eintrag notwendig</t>
  </si>
  <si>
    <t>Projekt Kurztitel</t>
  </si>
  <si>
    <t>Beteiligte BZKF Standorte</t>
  </si>
  <si>
    <t>1. Standort</t>
  </si>
  <si>
    <t>2. Standort</t>
  </si>
  <si>
    <t>3. Standort</t>
  </si>
  <si>
    <t>4. Standort</t>
  </si>
  <si>
    <t>5. Standort</t>
  </si>
  <si>
    <t>6. Standort</t>
  </si>
  <si>
    <t>Antragssteller 1 (Name, Einrichtung)</t>
  </si>
  <si>
    <t>Antragssteller 2 (Name, Einrichtung)</t>
  </si>
  <si>
    <t>Antragssteller 3 (Name, Einrichtung)</t>
  </si>
  <si>
    <t>hier beteiligte BZKF-Standorte angeben</t>
  </si>
  <si>
    <t>01.01.-31.10.24</t>
  </si>
  <si>
    <t>01.11.-31.12.24</t>
  </si>
  <si>
    <t>lt. TV-L Tabelle</t>
  </si>
  <si>
    <t>Fortschreibung 2023</t>
  </si>
  <si>
    <t>+SV-Aufschlag</t>
  </si>
  <si>
    <t>+ Einmalzahlung 120€ (SV frei)</t>
  </si>
  <si>
    <t>+200€ Tarifsteigerung</t>
  </si>
  <si>
    <t>JSZ</t>
  </si>
  <si>
    <t>Ø Monat 2024</t>
  </si>
  <si>
    <t>01.01.-31.01.25</t>
  </si>
  <si>
    <t>wie 01.11.-31.12.24</t>
  </si>
  <si>
    <t>01.02.-31.12.25</t>
  </si>
  <si>
    <t>+5,5% oder mind. +140 €</t>
  </si>
  <si>
    <t>Ø Monat 2025</t>
  </si>
  <si>
    <t>(hier ohne SV-</t>
  </si>
  <si>
    <t>Aufschlag dar-</t>
  </si>
  <si>
    <t>gestellt)</t>
  </si>
  <si>
    <t>W1-3</t>
  </si>
  <si>
    <t>2024 lt. Personaldurchschnittskosten 2023</t>
  </si>
  <si>
    <t>2025 +2,8%</t>
  </si>
  <si>
    <t>TV-L</t>
  </si>
  <si>
    <t>Ä1</t>
  </si>
  <si>
    <t>Ä2</t>
  </si>
  <si>
    <t>Ä3</t>
  </si>
  <si>
    <t>Ä4</t>
  </si>
  <si>
    <t>Ärzte</t>
  </si>
  <si>
    <t>lt. Tabelle Mittelwert lt. Tabelle Pb (gültig bis 30.09.23, aktuellere liegt nicht vor)</t>
  </si>
  <si>
    <t>2025 =&gt; +5%</t>
  </si>
  <si>
    <t>2024 =&gt; +5%</t>
  </si>
  <si>
    <t>Ärztetarif wird aktuell neu verhandelt, Forderung von 12,5 %</t>
  </si>
  <si>
    <t>Ergebnis liegt noch nicht vor</t>
  </si>
  <si>
    <t>pauschal +5% für 2024 und weitere +5% für 2025 eingestellt</t>
  </si>
  <si>
    <t>Einmalzahlung 1.800 € nicht enthalten (Auszahlung voraussichtlich im Mrz rückwirkend für 12/2023)</t>
  </si>
  <si>
    <t>Stand: 09.01.24</t>
  </si>
  <si>
    <t>1. Personalkosten (max. Zeitraum 18 Monate - 6 Monate 2024, 12 Monate 2025)</t>
  </si>
  <si>
    <t>2. Sachmittel (Achtung Laufzeit 2024 6 Monate, 2025 12 Monate)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</si>
</sst>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_ ;\-#,##0.00\ "/>
    <numFmt numFmtId="166" formatCode="0.0"/>
    <numFmt numFmtId="167" formatCode="#,##0.0"/>
    <numFmt numFmtId="168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ITCFranklinGothic LT Book"/>
    </font>
    <font>
      <sz val="9"/>
      <color theme="1"/>
      <name val="ITCFranklinGothic LT Book"/>
    </font>
    <font>
      <b/>
      <sz val="11"/>
      <color theme="0"/>
      <name val="ITCFranklinGothic LT Book"/>
    </font>
    <font>
      <sz val="11"/>
      <color rgb="FF000000"/>
      <name val="Calibri"/>
      <family val="2"/>
    </font>
    <font>
      <b/>
      <sz val="11"/>
      <name val="ITCFranklinGothic LT Book"/>
    </font>
    <font>
      <sz val="11"/>
      <name val="ITCFranklinGothic LT Book"/>
    </font>
    <font>
      <b/>
      <sz val="12"/>
      <color theme="4"/>
      <name val="ITCFranklinGothic LT Book"/>
    </font>
    <font>
      <b/>
      <sz val="11"/>
      <color theme="1"/>
      <name val="ITCFranklinGothic LT Book"/>
    </font>
    <font>
      <i/>
      <sz val="9"/>
      <color theme="1"/>
      <name val="ITCFranklinGothic LT Book"/>
    </font>
    <font>
      <sz val="11"/>
      <color rgb="FFFF0000"/>
      <name val="ITCFranklinGothic LT Book"/>
    </font>
    <font>
      <i/>
      <sz val="11"/>
      <name val="ITCFranklinGothic LT Book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24">
    <xf numFmtId="0" fontId="0" fillId="0" borderId="0" xfId="0"/>
    <xf numFmtId="0" fontId="0" fillId="0" borderId="0" xfId="0" applyAlignment="1">
      <alignment vertical="center"/>
    </xf>
    <xf numFmtId="44" fontId="0" fillId="0" borderId="0" xfId="0" applyNumberFormat="1"/>
    <xf numFmtId="164" fontId="0" fillId="0" borderId="0" xfId="0" applyNumberFormat="1"/>
    <xf numFmtId="164" fontId="2" fillId="0" borderId="0" xfId="1" applyNumberFormat="1" applyFont="1" applyAlignment="1">
      <alignment horizontal="right" vertical="center"/>
    </xf>
    <xf numFmtId="0" fontId="0" fillId="0" borderId="0" xfId="0" applyNumberFormat="1"/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44" fontId="8" fillId="0" borderId="0" xfId="1" applyFont="1" applyFill="1"/>
    <xf numFmtId="0" fontId="8" fillId="0" borderId="0" xfId="0" applyFont="1"/>
    <xf numFmtId="49" fontId="7" fillId="4" borderId="4" xfId="0" applyNumberFormat="1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44" fontId="8" fillId="0" borderId="7" xfId="1" applyFont="1" applyFill="1" applyBorder="1" applyAlignment="1">
      <alignment horizontal="right" vertical="top"/>
    </xf>
    <xf numFmtId="0" fontId="7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44" fontId="8" fillId="0" borderId="0" xfId="1" applyFont="1" applyFill="1" applyBorder="1" applyAlignment="1">
      <alignment horizontal="right" vertical="top"/>
    </xf>
    <xf numFmtId="44" fontId="3" fillId="4" borderId="12" xfId="1" applyFont="1" applyFill="1" applyBorder="1" applyAlignment="1">
      <alignment horizontal="center" vertical="top"/>
    </xf>
    <xf numFmtId="0" fontId="8" fillId="0" borderId="0" xfId="0" applyFont="1" applyBorder="1"/>
    <xf numFmtId="0" fontId="5" fillId="5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9" fillId="5" borderId="0" xfId="0" applyFont="1" applyFill="1" applyAlignment="1">
      <alignment vertical="top"/>
    </xf>
    <xf numFmtId="14" fontId="3" fillId="5" borderId="0" xfId="0" applyNumberFormat="1" applyFont="1" applyFill="1" applyAlignment="1">
      <alignment vertical="top"/>
    </xf>
    <xf numFmtId="0" fontId="3" fillId="5" borderId="0" xfId="0" applyNumberFormat="1" applyFont="1" applyFill="1" applyAlignment="1">
      <alignment vertical="top"/>
    </xf>
    <xf numFmtId="44" fontId="3" fillId="5" borderId="0" xfId="1" applyFont="1" applyFill="1" applyBorder="1" applyAlignment="1">
      <alignment horizontal="center" vertical="top"/>
    </xf>
    <xf numFmtId="0" fontId="3" fillId="5" borderId="0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4" fontId="8" fillId="4" borderId="12" xfId="1" applyFont="1" applyFill="1" applyBorder="1" applyAlignment="1">
      <alignment horizontal="center" vertical="top"/>
    </xf>
    <xf numFmtId="49" fontId="8" fillId="6" borderId="4" xfId="0" applyNumberFormat="1" applyFont="1" applyFill="1" applyBorder="1" applyAlignment="1">
      <alignment horizontal="left" vertical="top"/>
    </xf>
    <xf numFmtId="0" fontId="8" fillId="6" borderId="5" xfId="0" applyFont="1" applyFill="1" applyBorder="1" applyAlignment="1">
      <alignment horizontal="left" vertical="top" wrapText="1"/>
    </xf>
    <xf numFmtId="44" fontId="8" fillId="6" borderId="5" xfId="1" applyFont="1" applyFill="1" applyBorder="1" applyAlignment="1">
      <alignment horizontal="right" vertical="top"/>
    </xf>
    <xf numFmtId="44" fontId="8" fillId="6" borderId="6" xfId="1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left" vertical="top"/>
    </xf>
    <xf numFmtId="44" fontId="8" fillId="3" borderId="5" xfId="1" applyNumberFormat="1" applyFont="1" applyFill="1" applyBorder="1" applyAlignment="1">
      <alignment horizontal="right" vertical="top"/>
    </xf>
    <xf numFmtId="44" fontId="8" fillId="3" borderId="6" xfId="1" applyNumberFormat="1" applyFont="1" applyFill="1" applyBorder="1" applyAlignment="1">
      <alignment horizontal="right" vertical="top"/>
    </xf>
    <xf numFmtId="44" fontId="7" fillId="3" borderId="3" xfId="0" applyNumberFormat="1" applyFont="1" applyFill="1" applyBorder="1" applyAlignment="1"/>
    <xf numFmtId="44" fontId="7" fillId="3" borderId="17" xfId="0" applyNumberFormat="1" applyFont="1" applyFill="1" applyBorder="1" applyAlignment="1"/>
    <xf numFmtId="0" fontId="7" fillId="3" borderId="21" xfId="0" applyFont="1" applyFill="1" applyBorder="1" applyAlignment="1">
      <alignment horizontal="left" vertical="top"/>
    </xf>
    <xf numFmtId="44" fontId="8" fillId="3" borderId="22" xfId="1" applyNumberFormat="1" applyFont="1" applyFill="1" applyBorder="1" applyAlignment="1">
      <alignment horizontal="right" vertical="top"/>
    </xf>
    <xf numFmtId="44" fontId="8" fillId="3" borderId="23" xfId="1" applyNumberFormat="1" applyFont="1" applyFill="1" applyBorder="1" applyAlignment="1">
      <alignment horizontal="right" vertical="top"/>
    </xf>
    <xf numFmtId="0" fontId="8" fillId="3" borderId="22" xfId="0" applyFont="1" applyFill="1" applyBorder="1"/>
    <xf numFmtId="0" fontId="8" fillId="3" borderId="5" xfId="0" applyFont="1" applyFill="1" applyBorder="1"/>
    <xf numFmtId="44" fontId="5" fillId="2" borderId="0" xfId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44" fontId="3" fillId="4" borderId="24" xfId="1" applyFont="1" applyFill="1" applyBorder="1" applyAlignment="1">
      <alignment horizontal="center" vertical="top"/>
    </xf>
    <xf numFmtId="44" fontId="8" fillId="4" borderId="24" xfId="1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165" fontId="3" fillId="5" borderId="0" xfId="1" applyNumberFormat="1" applyFont="1" applyFill="1" applyBorder="1" applyAlignment="1">
      <alignment horizontal="center" vertical="top"/>
    </xf>
    <xf numFmtId="0" fontId="11" fillId="5" borderId="0" xfId="0" applyFont="1" applyFill="1" applyAlignment="1">
      <alignment vertical="top"/>
    </xf>
    <xf numFmtId="44" fontId="3" fillId="4" borderId="19" xfId="1" applyFont="1" applyFill="1" applyBorder="1" applyAlignment="1">
      <alignment horizontal="center" vertical="top"/>
    </xf>
    <xf numFmtId="44" fontId="8" fillId="4" borderId="19" xfId="1" applyFont="1" applyFill="1" applyBorder="1" applyAlignment="1">
      <alignment horizontal="center" vertical="top"/>
    </xf>
    <xf numFmtId="44" fontId="5" fillId="2" borderId="3" xfId="1" applyFont="1" applyFill="1" applyBorder="1" applyAlignment="1">
      <alignment horizontal="center" vertical="top"/>
    </xf>
    <xf numFmtId="44" fontId="3" fillId="4" borderId="15" xfId="1" applyFont="1" applyFill="1" applyBorder="1" applyAlignment="1">
      <alignment horizontal="center" vertical="top"/>
    </xf>
    <xf numFmtId="44" fontId="8" fillId="4" borderId="15" xfId="1" applyFont="1" applyFill="1" applyBorder="1" applyAlignment="1">
      <alignment horizontal="center" vertical="top"/>
    </xf>
    <xf numFmtId="14" fontId="12" fillId="5" borderId="0" xfId="0" applyNumberFormat="1" applyFont="1" applyFill="1" applyAlignment="1">
      <alignment vertical="top"/>
    </xf>
    <xf numFmtId="2" fontId="3" fillId="5" borderId="0" xfId="1" applyNumberFormat="1" applyFont="1" applyFill="1" applyBorder="1" applyAlignment="1">
      <alignment horizontal="center" vertical="top"/>
    </xf>
    <xf numFmtId="44" fontId="3" fillId="5" borderId="0" xfId="1" quotePrefix="1" applyFont="1" applyFill="1" applyBorder="1" applyAlignment="1">
      <alignment horizontal="center" vertical="top"/>
    </xf>
    <xf numFmtId="44" fontId="8" fillId="4" borderId="9" xfId="1" applyNumberFormat="1" applyFont="1" applyFill="1" applyBorder="1" applyAlignment="1">
      <alignment horizontal="center" vertical="top"/>
    </xf>
    <xf numFmtId="44" fontId="3" fillId="4" borderId="12" xfId="1" applyNumberFormat="1" applyFont="1" applyFill="1" applyBorder="1" applyAlignment="1">
      <alignment horizontal="center" vertical="top"/>
    </xf>
    <xf numFmtId="44" fontId="3" fillId="4" borderId="3" xfId="1" applyNumberFormat="1" applyFont="1" applyFill="1" applyBorder="1" applyAlignment="1">
      <alignment horizontal="center" vertical="top"/>
    </xf>
    <xf numFmtId="0" fontId="8" fillId="5" borderId="0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vertical="top"/>
    </xf>
    <xf numFmtId="0" fontId="7" fillId="5" borderId="26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vertical="top"/>
    </xf>
    <xf numFmtId="167" fontId="4" fillId="7" borderId="9" xfId="0" applyNumberFormat="1" applyFont="1" applyFill="1" applyBorder="1" applyAlignment="1">
      <alignment horizontal="center" vertical="center"/>
    </xf>
    <xf numFmtId="9" fontId="4" fillId="7" borderId="9" xfId="2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vertical="top"/>
    </xf>
    <xf numFmtId="166" fontId="4" fillId="7" borderId="24" xfId="0" applyNumberFormat="1" applyFont="1" applyFill="1" applyBorder="1" applyAlignment="1">
      <alignment horizontal="center" vertical="center"/>
    </xf>
    <xf numFmtId="9" fontId="4" fillId="7" borderId="12" xfId="2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166" fontId="4" fillId="7" borderId="1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top"/>
    </xf>
    <xf numFmtId="166" fontId="4" fillId="7" borderId="15" xfId="0" applyNumberFormat="1" applyFont="1" applyFill="1" applyBorder="1" applyAlignment="1">
      <alignment horizontal="center" vertical="center"/>
    </xf>
    <xf numFmtId="9" fontId="4" fillId="7" borderId="3" xfId="2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17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vertical="top"/>
    </xf>
    <xf numFmtId="0" fontId="3" fillId="7" borderId="13" xfId="0" applyFont="1" applyFill="1" applyBorder="1" applyAlignment="1">
      <alignment vertical="top"/>
    </xf>
    <xf numFmtId="0" fontId="3" fillId="7" borderId="17" xfId="0" applyFont="1" applyFill="1" applyBorder="1" applyAlignment="1">
      <alignment vertical="top"/>
    </xf>
    <xf numFmtId="44" fontId="3" fillId="7" borderId="12" xfId="1" applyFont="1" applyFill="1" applyBorder="1" applyAlignment="1">
      <alignment vertical="top"/>
    </xf>
    <xf numFmtId="0" fontId="3" fillId="7" borderId="12" xfId="0" applyFont="1" applyFill="1" applyBorder="1" applyAlignment="1">
      <alignment horizontal="center" vertical="top"/>
    </xf>
    <xf numFmtId="0" fontId="3" fillId="7" borderId="14" xfId="0" applyFont="1" applyFill="1" applyBorder="1" applyAlignment="1">
      <alignment vertical="top"/>
    </xf>
    <xf numFmtId="44" fontId="3" fillId="7" borderId="19" xfId="1" applyFont="1" applyFill="1" applyBorder="1" applyAlignment="1">
      <alignment vertical="top"/>
    </xf>
    <xf numFmtId="0" fontId="3" fillId="7" borderId="15" xfId="0" applyFont="1" applyFill="1" applyBorder="1" applyAlignment="1">
      <alignment horizontal="center" vertical="top"/>
    </xf>
    <xf numFmtId="0" fontId="10" fillId="5" borderId="0" xfId="0" applyFont="1" applyFill="1" applyAlignment="1">
      <alignment vertical="top"/>
    </xf>
    <xf numFmtId="0" fontId="13" fillId="0" borderId="0" xfId="0" applyFont="1"/>
    <xf numFmtId="0" fontId="3" fillId="7" borderId="13" xfId="0" applyFont="1" applyFill="1" applyBorder="1" applyAlignment="1">
      <alignment horizontal="center" vertical="top"/>
    </xf>
    <xf numFmtId="44" fontId="3" fillId="7" borderId="15" xfId="1" applyFont="1" applyFill="1" applyBorder="1" applyAlignment="1">
      <alignment vertical="top"/>
    </xf>
    <xf numFmtId="0" fontId="3" fillId="7" borderId="16" xfId="0" applyFont="1" applyFill="1" applyBorder="1" applyAlignment="1">
      <alignment horizontal="center" vertical="top"/>
    </xf>
    <xf numFmtId="168" fontId="0" fillId="0" borderId="0" xfId="0" applyNumberFormat="1"/>
    <xf numFmtId="0" fontId="0" fillId="0" borderId="0" xfId="0" quotePrefix="1"/>
    <xf numFmtId="10" fontId="0" fillId="0" borderId="0" xfId="2" applyNumberFormat="1" applyFont="1"/>
    <xf numFmtId="0" fontId="0" fillId="8" borderId="0" xfId="0" applyFill="1"/>
    <xf numFmtId="0" fontId="0" fillId="11" borderId="0" xfId="0" applyFill="1"/>
    <xf numFmtId="164" fontId="15" fillId="0" borderId="0" xfId="1" applyNumberFormat="1" applyFont="1" applyAlignment="1">
      <alignment horizontal="right" vertical="center"/>
    </xf>
    <xf numFmtId="0" fontId="14" fillId="0" borderId="0" xfId="0" applyFont="1"/>
    <xf numFmtId="0" fontId="0" fillId="0" borderId="0" xfId="0" applyAlignment="1">
      <alignment horizontal="right"/>
    </xf>
    <xf numFmtId="0" fontId="10" fillId="7" borderId="4" xfId="0" applyFont="1" applyFill="1" applyBorder="1" applyAlignment="1">
      <alignment horizontal="left" vertical="center" wrapText="1" indent="2"/>
    </xf>
    <xf numFmtId="0" fontId="10" fillId="7" borderId="5" xfId="0" applyFont="1" applyFill="1" applyBorder="1" applyAlignment="1">
      <alignment horizontal="left" vertical="center" wrapText="1" indent="2"/>
    </xf>
    <xf numFmtId="0" fontId="10" fillId="7" borderId="6" xfId="0" applyFont="1" applyFill="1" applyBorder="1" applyAlignment="1">
      <alignment horizontal="left" vertical="center" wrapText="1" indent="2"/>
    </xf>
    <xf numFmtId="49" fontId="7" fillId="0" borderId="0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5" fillId="2" borderId="28" xfId="0" applyFont="1" applyFill="1" applyBorder="1" applyAlignment="1">
      <alignment vertical="top"/>
    </xf>
  </cellXfs>
  <cellStyles count="4">
    <cellStyle name="Prozent" xfId="2" builtinId="5"/>
    <cellStyle name="Standard" xfId="0" builtinId="0"/>
    <cellStyle name="Standard 2" xfId="3"/>
    <cellStyle name="Währung" xfId="1" builtinId="4"/>
  </cellStyles>
  <dxfs count="10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92D050"/>
    <pageSetUpPr fitToPage="1"/>
  </sheetPr>
  <dimension ref="A1:I49"/>
  <sheetViews>
    <sheetView tabSelected="1" zoomScaleNormal="100" zoomScalePageLayoutView="80" workbookViewId="0">
      <selection activeCell="G30" sqref="G30"/>
    </sheetView>
  </sheetViews>
  <sheetFormatPr baseColWidth="10" defaultColWidth="11.42578125" defaultRowHeight="15" x14ac:dyDescent="0.25"/>
  <cols>
    <col min="1" max="1" width="38.42578125" style="22" bestFit="1" customWidth="1"/>
    <col min="2" max="2" width="18.28515625" style="22" customWidth="1"/>
    <col min="3" max="3" width="16.28515625" style="22" customWidth="1"/>
    <col min="4" max="4" width="18.140625" style="22" customWidth="1"/>
    <col min="5" max="5" width="11" style="22" customWidth="1"/>
    <col min="6" max="6" width="17.5703125" style="22" bestFit="1" customWidth="1"/>
    <col min="7" max="7" width="19.5703125" style="22" customWidth="1"/>
    <col min="8" max="8" width="19.42578125" style="22" customWidth="1"/>
    <col min="9" max="10" width="27.42578125" style="22" bestFit="1" customWidth="1"/>
    <col min="11" max="16384" width="11.42578125" style="22"/>
  </cols>
  <sheetData>
    <row r="1" spans="1:9" ht="22.5" customHeight="1" x14ac:dyDescent="0.25">
      <c r="A1" s="33" t="s">
        <v>50</v>
      </c>
      <c r="B1" s="116"/>
      <c r="C1" s="117"/>
      <c r="D1" s="117"/>
      <c r="E1" s="118"/>
      <c r="F1" s="103" t="s">
        <v>46</v>
      </c>
    </row>
    <row r="2" spans="1:9" ht="22.5" customHeight="1" x14ac:dyDescent="0.25">
      <c r="A2" s="33" t="s">
        <v>58</v>
      </c>
      <c r="B2" s="116"/>
      <c r="C2" s="117"/>
      <c r="D2" s="117"/>
      <c r="E2" s="118"/>
    </row>
    <row r="3" spans="1:9" ht="22.5" customHeight="1" x14ac:dyDescent="0.25">
      <c r="A3" s="33" t="s">
        <v>59</v>
      </c>
      <c r="B3" s="116"/>
      <c r="C3" s="117"/>
      <c r="D3" s="117"/>
      <c r="E3" s="118"/>
    </row>
    <row r="4" spans="1:9" ht="22.5" customHeight="1" x14ac:dyDescent="0.25">
      <c r="A4" s="33" t="s">
        <v>60</v>
      </c>
      <c r="B4" s="116"/>
      <c r="C4" s="117"/>
      <c r="D4" s="117"/>
      <c r="E4" s="118"/>
    </row>
    <row r="5" spans="1:9" x14ac:dyDescent="0.25">
      <c r="A5" s="35"/>
      <c r="B5" s="34"/>
      <c r="C5" s="34"/>
      <c r="D5" s="34"/>
      <c r="E5" s="34"/>
    </row>
    <row r="6" spans="1:9" s="75" customFormat="1" x14ac:dyDescent="0.25">
      <c r="A6" s="76" t="s">
        <v>51</v>
      </c>
      <c r="B6" s="73"/>
      <c r="C6" s="73"/>
      <c r="D6" s="73"/>
      <c r="E6" s="73"/>
    </row>
    <row r="7" spans="1:9" s="75" customFormat="1" x14ac:dyDescent="0.25">
      <c r="A7" s="74" t="s">
        <v>52</v>
      </c>
      <c r="B7" s="91"/>
      <c r="C7" s="91"/>
      <c r="D7" s="91"/>
      <c r="E7" s="92"/>
      <c r="F7" s="75" t="s">
        <v>61</v>
      </c>
    </row>
    <row r="8" spans="1:9" s="75" customFormat="1" x14ac:dyDescent="0.25">
      <c r="A8" s="74" t="s">
        <v>53</v>
      </c>
      <c r="B8" s="91"/>
      <c r="C8" s="91"/>
      <c r="D8" s="91"/>
      <c r="E8" s="92"/>
    </row>
    <row r="9" spans="1:9" s="75" customFormat="1" x14ac:dyDescent="0.25">
      <c r="A9" s="77" t="s">
        <v>54</v>
      </c>
      <c r="B9" s="91"/>
      <c r="C9" s="91"/>
      <c r="D9" s="91"/>
      <c r="E9" s="92"/>
    </row>
    <row r="10" spans="1:9" s="75" customFormat="1" x14ac:dyDescent="0.25">
      <c r="A10" s="74" t="s">
        <v>55</v>
      </c>
      <c r="B10" s="91"/>
      <c r="C10" s="91"/>
      <c r="D10" s="91"/>
      <c r="E10" s="92"/>
    </row>
    <row r="11" spans="1:9" s="75" customFormat="1" x14ac:dyDescent="0.25">
      <c r="A11" s="77" t="s">
        <v>56</v>
      </c>
      <c r="B11" s="93"/>
      <c r="C11" s="93"/>
      <c r="D11" s="93"/>
      <c r="E11" s="94"/>
    </row>
    <row r="12" spans="1:9" s="75" customFormat="1" x14ac:dyDescent="0.25">
      <c r="A12" s="77" t="s">
        <v>57</v>
      </c>
      <c r="B12" s="93"/>
      <c r="C12" s="93"/>
      <c r="D12" s="93"/>
      <c r="E12" s="94"/>
    </row>
    <row r="13" spans="1:9" s="75" customFormat="1" x14ac:dyDescent="0.25"/>
    <row r="14" spans="1:9" ht="15.75" x14ac:dyDescent="0.25">
      <c r="A14" s="23" t="s">
        <v>96</v>
      </c>
      <c r="F14" s="24"/>
      <c r="G14" s="67"/>
      <c r="H14" s="67"/>
      <c r="I14" s="25"/>
    </row>
    <row r="15" spans="1:9" ht="15.75" x14ac:dyDescent="0.25">
      <c r="A15" s="23"/>
      <c r="F15" s="24"/>
      <c r="G15" s="24"/>
      <c r="H15" s="24"/>
      <c r="I15" s="25"/>
    </row>
    <row r="16" spans="1:9" ht="15" customHeight="1" x14ac:dyDescent="0.25">
      <c r="A16" s="21"/>
      <c r="B16" s="31" t="s">
        <v>43</v>
      </c>
      <c r="C16" s="31" t="s">
        <v>43</v>
      </c>
      <c r="D16" s="31"/>
      <c r="E16" s="32" t="s">
        <v>30</v>
      </c>
      <c r="F16" s="31"/>
      <c r="G16" s="32"/>
      <c r="H16" s="32"/>
    </row>
    <row r="17" spans="1:9" ht="15" customHeight="1" x14ac:dyDescent="0.25">
      <c r="A17" s="123" t="s">
        <v>37</v>
      </c>
      <c r="B17" s="54">
        <v>2024</v>
      </c>
      <c r="C17" s="54">
        <v>2025</v>
      </c>
      <c r="D17" s="54" t="s">
        <v>26</v>
      </c>
      <c r="E17" s="54" t="s">
        <v>27</v>
      </c>
      <c r="F17" s="55" t="s">
        <v>31</v>
      </c>
      <c r="G17" s="59">
        <v>2024</v>
      </c>
      <c r="H17" s="59">
        <v>2025</v>
      </c>
      <c r="I17" s="56" t="s">
        <v>47</v>
      </c>
    </row>
    <row r="18" spans="1:9" x14ac:dyDescent="0.25">
      <c r="A18" s="78"/>
      <c r="B18" s="79"/>
      <c r="C18" s="79"/>
      <c r="D18" s="80"/>
      <c r="E18" s="81"/>
      <c r="F18" s="70" t="str">
        <f t="shared" ref="F18" si="0">IFERROR((G18+H18),"")</f>
        <v/>
      </c>
      <c r="G18" s="62" t="str">
        <f>IFERROR(B18*D18*VLOOKUP(E18,Entgelttabellen!A:E,2,FALSE),"")</f>
        <v/>
      </c>
      <c r="H18" s="63" t="str">
        <f>IFERROR(C18*D18*VLOOKUP(E18,Entgelttabellen!A:E,4,FALSE),"")</f>
        <v/>
      </c>
      <c r="I18" s="95"/>
    </row>
    <row r="19" spans="1:9" x14ac:dyDescent="0.25">
      <c r="A19" s="82"/>
      <c r="B19" s="83"/>
      <c r="C19" s="83"/>
      <c r="D19" s="84"/>
      <c r="E19" s="85"/>
      <c r="F19" s="71" t="str">
        <f t="shared" ref="F19:F24" si="1">IFERROR((G19+H19),"")</f>
        <v/>
      </c>
      <c r="G19" s="62" t="str">
        <f>IFERROR(B19*D19*VLOOKUP(E19,Entgelttabellen!A:E,2,FALSE),"")</f>
        <v/>
      </c>
      <c r="H19" s="63" t="str">
        <f>IFERROR(C19*D19*VLOOKUP(E19,Entgelttabellen!A:E,4,FALSE),"")</f>
        <v/>
      </c>
      <c r="I19" s="96"/>
    </row>
    <row r="20" spans="1:9" x14ac:dyDescent="0.25">
      <c r="A20" s="82"/>
      <c r="B20" s="86"/>
      <c r="C20" s="86"/>
      <c r="D20" s="84"/>
      <c r="E20" s="85"/>
      <c r="F20" s="71" t="str">
        <f t="shared" si="1"/>
        <v/>
      </c>
      <c r="G20" s="62" t="str">
        <f>IFERROR(B20*D20*VLOOKUP(E20,Entgelttabellen!A:E,2,FALSE),"")</f>
        <v/>
      </c>
      <c r="H20" s="63" t="str">
        <f>IFERROR(C20*D20*VLOOKUP(E20,Entgelttabellen!A:E,4,FALSE),"")</f>
        <v/>
      </c>
      <c r="I20" s="96"/>
    </row>
    <row r="21" spans="1:9" x14ac:dyDescent="0.25">
      <c r="A21" s="82"/>
      <c r="B21" s="86"/>
      <c r="C21" s="86"/>
      <c r="D21" s="84"/>
      <c r="E21" s="85"/>
      <c r="F21" s="71" t="str">
        <f t="shared" si="1"/>
        <v/>
      </c>
      <c r="G21" s="19" t="str">
        <f>IFERROR(B21*D21*VLOOKUP(E21,Entgelttabellen!A:E,2,FALSE),"")</f>
        <v/>
      </c>
      <c r="H21" s="38" t="str">
        <f>IFERROR(C21*D21*VLOOKUP(E21,Entgelttabellen!A:E,4,FALSE),"")</f>
        <v/>
      </c>
      <c r="I21" s="96"/>
    </row>
    <row r="22" spans="1:9" x14ac:dyDescent="0.25">
      <c r="A22" s="82"/>
      <c r="B22" s="86"/>
      <c r="C22" s="86"/>
      <c r="D22" s="84"/>
      <c r="E22" s="85"/>
      <c r="F22" s="71" t="str">
        <f t="shared" si="1"/>
        <v/>
      </c>
      <c r="G22" s="57" t="str">
        <f>IFERROR(B22*D22*VLOOKUP(E22,Entgelttabellen!A:E,2,FALSE),"")</f>
        <v/>
      </c>
      <c r="H22" s="58" t="str">
        <f>IFERROR(C22*D22*VLOOKUP(E22,Entgelttabellen!A:E,4,FALSE),"")</f>
        <v/>
      </c>
      <c r="I22" s="96"/>
    </row>
    <row r="23" spans="1:9" x14ac:dyDescent="0.25">
      <c r="A23" s="82"/>
      <c r="B23" s="86"/>
      <c r="C23" s="86"/>
      <c r="D23" s="84"/>
      <c r="E23" s="85"/>
      <c r="F23" s="71" t="str">
        <f t="shared" si="1"/>
        <v/>
      </c>
      <c r="G23" s="57" t="str">
        <f>IFERROR(B23*D23*VLOOKUP(E23,Entgelttabellen!A:E,2,FALSE),"")</f>
        <v/>
      </c>
      <c r="H23" s="58" t="str">
        <f>IFERROR(C23*D23*VLOOKUP(E23,Entgelttabellen!A:E,4,FALSE),"")</f>
        <v/>
      </c>
      <c r="I23" s="96"/>
    </row>
    <row r="24" spans="1:9" x14ac:dyDescent="0.25">
      <c r="A24" s="87"/>
      <c r="B24" s="88"/>
      <c r="C24" s="88"/>
      <c r="D24" s="89"/>
      <c r="E24" s="90"/>
      <c r="F24" s="72" t="str">
        <f t="shared" si="1"/>
        <v/>
      </c>
      <c r="G24" s="65" t="str">
        <f>IFERROR(B24*D24*VLOOKUP(E24,Entgelttabellen!A:E,2,FALSE),"")</f>
        <v/>
      </c>
      <c r="H24" s="66" t="str">
        <f>IFERROR(C24*D24*VLOOKUP(E24,Entgelttabellen!A:E,4,FALSE),"")</f>
        <v/>
      </c>
      <c r="I24" s="97"/>
    </row>
    <row r="25" spans="1:9" x14ac:dyDescent="0.25">
      <c r="A25" s="61"/>
      <c r="F25" s="53">
        <f>SUM(F18:F24)</f>
        <v>0</v>
      </c>
      <c r="G25" s="64">
        <f>SUM(G18:G24)</f>
        <v>0</v>
      </c>
      <c r="H25" s="64">
        <f>SUM(H18:H24)</f>
        <v>0</v>
      </c>
    </row>
    <row r="26" spans="1:9" x14ac:dyDescent="0.25">
      <c r="A26" s="61"/>
      <c r="G26" s="26"/>
      <c r="H26" s="26"/>
    </row>
    <row r="27" spans="1:9" ht="15.75" x14ac:dyDescent="0.25">
      <c r="A27" s="23" t="s">
        <v>97</v>
      </c>
      <c r="G27" s="60"/>
      <c r="H27" s="60"/>
    </row>
    <row r="28" spans="1:9" x14ac:dyDescent="0.25">
      <c r="A28" s="21"/>
      <c r="G28" s="26"/>
      <c r="H28" s="26"/>
    </row>
    <row r="29" spans="1:9" ht="30" x14ac:dyDescent="0.25">
      <c r="A29" s="28" t="s">
        <v>36</v>
      </c>
      <c r="B29" s="29" t="s">
        <v>44</v>
      </c>
      <c r="C29" s="29" t="s">
        <v>48</v>
      </c>
      <c r="D29" s="30" t="s">
        <v>47</v>
      </c>
      <c r="G29" s="68"/>
      <c r="H29" s="26"/>
    </row>
    <row r="30" spans="1:9" x14ac:dyDescent="0.25">
      <c r="A30" s="82"/>
      <c r="B30" s="98"/>
      <c r="C30" s="99"/>
      <c r="D30" s="105"/>
      <c r="G30" s="26"/>
      <c r="H30" s="26"/>
    </row>
    <row r="31" spans="1:9" x14ac:dyDescent="0.25">
      <c r="A31" s="82"/>
      <c r="B31" s="98"/>
      <c r="C31" s="99"/>
      <c r="D31" s="105"/>
      <c r="G31" s="26"/>
      <c r="H31" s="26"/>
    </row>
    <row r="32" spans="1:9" x14ac:dyDescent="0.25">
      <c r="A32" s="82"/>
      <c r="B32" s="98"/>
      <c r="C32" s="99"/>
      <c r="D32" s="105"/>
      <c r="G32" s="69"/>
      <c r="H32" s="26"/>
    </row>
    <row r="33" spans="1:8" x14ac:dyDescent="0.25">
      <c r="A33" s="82"/>
      <c r="B33" s="98"/>
      <c r="C33" s="99"/>
      <c r="D33" s="105"/>
      <c r="G33" s="27"/>
      <c r="H33" s="27"/>
    </row>
    <row r="34" spans="1:8" x14ac:dyDescent="0.25">
      <c r="A34" s="82"/>
      <c r="B34" s="98"/>
      <c r="C34" s="99"/>
      <c r="D34" s="105"/>
    </row>
    <row r="35" spans="1:8" x14ac:dyDescent="0.25">
      <c r="A35" s="82"/>
      <c r="B35" s="98"/>
      <c r="C35" s="99"/>
      <c r="D35" s="105"/>
    </row>
    <row r="36" spans="1:8" x14ac:dyDescent="0.25">
      <c r="A36" s="100"/>
      <c r="B36" s="106"/>
      <c r="C36" s="102"/>
      <c r="D36" s="107"/>
    </row>
    <row r="37" spans="1:8" x14ac:dyDescent="0.25">
      <c r="B37" s="53">
        <f>SUM(B30:B36)</f>
        <v>0</v>
      </c>
    </row>
    <row r="39" spans="1:8" ht="15.75" x14ac:dyDescent="0.25">
      <c r="A39" s="23" t="s">
        <v>38</v>
      </c>
    </row>
    <row r="40" spans="1:8" x14ac:dyDescent="0.25">
      <c r="A40" s="21"/>
    </row>
    <row r="41" spans="1:8" ht="30" x14ac:dyDescent="0.25">
      <c r="A41" s="28" t="s">
        <v>36</v>
      </c>
      <c r="B41" s="29" t="s">
        <v>45</v>
      </c>
      <c r="C41" s="29" t="s">
        <v>48</v>
      </c>
      <c r="D41" s="30" t="s">
        <v>47</v>
      </c>
    </row>
    <row r="42" spans="1:8" x14ac:dyDescent="0.25">
      <c r="A42" s="82"/>
      <c r="B42" s="98"/>
      <c r="C42" s="99"/>
      <c r="D42" s="105"/>
    </row>
    <row r="43" spans="1:8" x14ac:dyDescent="0.25">
      <c r="A43" s="82"/>
      <c r="B43" s="98"/>
      <c r="C43" s="99"/>
      <c r="D43" s="105"/>
    </row>
    <row r="44" spans="1:8" x14ac:dyDescent="0.25">
      <c r="A44" s="82"/>
      <c r="B44" s="98"/>
      <c r="C44" s="99"/>
      <c r="D44" s="105"/>
    </row>
    <row r="45" spans="1:8" x14ac:dyDescent="0.25">
      <c r="A45" s="82"/>
      <c r="B45" s="98"/>
      <c r="C45" s="99"/>
      <c r="D45" s="105"/>
    </row>
    <row r="46" spans="1:8" x14ac:dyDescent="0.25">
      <c r="A46" s="82"/>
      <c r="B46" s="98"/>
      <c r="C46" s="99"/>
      <c r="D46" s="105"/>
    </row>
    <row r="47" spans="1:8" x14ac:dyDescent="0.25">
      <c r="A47" s="82"/>
      <c r="B47" s="98"/>
      <c r="C47" s="99"/>
      <c r="D47" s="105"/>
    </row>
    <row r="48" spans="1:8" x14ac:dyDescent="0.25">
      <c r="A48" s="100"/>
      <c r="B48" s="101"/>
      <c r="C48" s="102"/>
      <c r="D48" s="107"/>
    </row>
    <row r="49" spans="2:2" x14ac:dyDescent="0.25">
      <c r="B49" s="53">
        <f>SUM(B42:B48)</f>
        <v>0</v>
      </c>
    </row>
  </sheetData>
  <mergeCells count="4">
    <mergeCell ref="B1:E1"/>
    <mergeCell ref="B2:E2"/>
    <mergeCell ref="B3:E3"/>
    <mergeCell ref="B4:E4"/>
  </mergeCells>
  <conditionalFormatting sqref="I18:I24">
    <cfRule type="expression" dxfId="9" priority="21">
      <formula>$I18&lt;&gt;""</formula>
    </cfRule>
    <cfRule type="expression" dxfId="8" priority="22">
      <formula>$F18&lt;&gt;""</formula>
    </cfRule>
  </conditionalFormatting>
  <conditionalFormatting sqref="C30:C36">
    <cfRule type="expression" dxfId="7" priority="18">
      <formula>$C30&lt;&gt;""</formula>
    </cfRule>
    <cfRule type="expression" dxfId="6" priority="20">
      <formula>$B30&lt;&gt;""</formula>
    </cfRule>
  </conditionalFormatting>
  <conditionalFormatting sqref="D30:D36">
    <cfRule type="expression" dxfId="5" priority="5">
      <formula>$C30&lt;&gt;""</formula>
    </cfRule>
    <cfRule type="expression" dxfId="4" priority="6">
      <formula>$B30&lt;&gt;""</formula>
    </cfRule>
  </conditionalFormatting>
  <conditionalFormatting sqref="D42:D48">
    <cfRule type="expression" dxfId="3" priority="3">
      <formula>$C42&lt;&gt;""</formula>
    </cfRule>
    <cfRule type="expression" dxfId="2" priority="4">
      <formula>$B42&lt;&gt;""</formula>
    </cfRule>
  </conditionalFormatting>
  <conditionalFormatting sqref="C42:C48">
    <cfRule type="expression" dxfId="1" priority="1">
      <formula>$C42&lt;&gt;""</formula>
    </cfRule>
    <cfRule type="expression" dxfId="0" priority="2">
      <formula>$B42&lt;&gt;""</formula>
    </cfRule>
  </conditionalFormatting>
  <dataValidations count="4">
    <dataValidation type="decimal" allowBlank="1" showInputMessage="1" showErrorMessage="1" error="Wert muss zwischen 01.01.2023 und 30.06.2024 liegen" sqref="B19:B24 C18:C24">
      <formula1>0</formula1>
      <formula2>12</formula2>
    </dataValidation>
    <dataValidation type="decimal" allowBlank="1" showInputMessage="1" showErrorMessage="1" sqref="B18">
      <formula1>0</formula1>
      <formula2>12</formula2>
    </dataValidation>
    <dataValidation type="list" allowBlank="1" showInputMessage="1" showErrorMessage="1" sqref="I18:I24 D42:D48 D30:D36">
      <formula1>$B$7:$B$12</formula1>
    </dataValidation>
    <dataValidation type="list" allowBlank="1" showInputMessage="1" showErrorMessage="1" sqref="C42:C48">
      <formula1>$A$1:$A$2</formula1>
    </dataValidation>
  </dataValidations>
  <pageMargins left="0.70866141732283472" right="0.70866141732283472" top="1.1417322834645669" bottom="0.74803149606299213" header="0.70866141732283472" footer="0.31496062992125984"/>
  <pageSetup paperSize="9" scale="70" fitToHeight="0" orientation="landscape" r:id="rId1"/>
  <headerFooter>
    <oddHeader>&amp;L&amp;"ITCFranklinGothic LT Book,Standard"
&amp;"ITCFranklinGothic LT Book,Fett"| Kostenkalkulation Projekte&amp;CKleine Begleitforschung 01.07.24 - 31.12.2025&amp;R&amp;G</oddHeader>
    <oddFooter>&amp;L&amp;"ITCFranklinGothic LT Book,Standard"&amp;8Stand: &amp;D&amp;R&amp;"ITCFranklinGothic LT Book,Standard"&amp;8&amp;P von &amp;N</oddFooter>
  </headerFooter>
  <ignoredErrors>
    <ignoredError sqref="G19:H19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Entgelttabellen!$A$4:$A$29</xm:f>
          </x14:formula1>
          <xm:sqref>E18:E24</xm:sqref>
        </x14:dataValidation>
        <x14:dataValidation type="list" allowBlank="1" showInputMessage="1" showErrorMessage="1">
          <x14:formula1>
            <xm:f>Dropdown!$A$1:$A$2</xm:f>
          </x14:formula1>
          <xm:sqref>C30:C36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36"/>
  <sheetViews>
    <sheetView zoomScaleNormal="100" workbookViewId="0">
      <selection activeCell="A8" sqref="A8:E36"/>
    </sheetView>
  </sheetViews>
  <sheetFormatPr baseColWidth="10" defaultColWidth="6.85546875" defaultRowHeight="15" x14ac:dyDescent="0.25"/>
  <cols>
    <col min="1" max="1" width="7" style="9" customWidth="1"/>
    <col min="2" max="2" width="39.85546875" style="9" customWidth="1"/>
    <col min="3" max="5" width="16.140625" style="9" bestFit="1" customWidth="1"/>
    <col min="6" max="15" width="6.85546875" style="9"/>
    <col min="16" max="16" width="8.5703125" style="9" bestFit="1" customWidth="1"/>
    <col min="17" max="16384" width="6.85546875" style="9"/>
  </cols>
  <sheetData>
    <row r="1" spans="1:5" x14ac:dyDescent="0.25">
      <c r="A1" s="36" t="s">
        <v>50</v>
      </c>
      <c r="B1" s="37"/>
      <c r="C1" s="119">
        <f>'Dateneingabe Projekte'!B1</f>
        <v>0</v>
      </c>
      <c r="D1" s="119"/>
      <c r="E1" s="119"/>
    </row>
    <row r="2" spans="1:5" x14ac:dyDescent="0.25">
      <c r="A2" s="36" t="s">
        <v>58</v>
      </c>
      <c r="B2" s="37"/>
      <c r="C2" s="119">
        <f>'Dateneingabe Projekte'!B2</f>
        <v>0</v>
      </c>
      <c r="D2" s="119"/>
      <c r="E2" s="119"/>
    </row>
    <row r="3" spans="1:5" x14ac:dyDescent="0.25">
      <c r="A3" s="36" t="s">
        <v>59</v>
      </c>
      <c r="B3" s="37"/>
      <c r="C3" s="119">
        <f>'Dateneingabe Projekte'!B3</f>
        <v>0</v>
      </c>
      <c r="D3" s="119"/>
      <c r="E3" s="119"/>
    </row>
    <row r="4" spans="1:5" x14ac:dyDescent="0.25">
      <c r="A4" s="36" t="s">
        <v>60</v>
      </c>
      <c r="B4" s="37"/>
      <c r="C4" s="119">
        <f>'Dateneingabe Projekte'!B4</f>
        <v>0</v>
      </c>
      <c r="D4" s="119"/>
      <c r="E4" s="119"/>
    </row>
    <row r="5" spans="1:5" x14ac:dyDescent="0.25">
      <c r="A5" s="104" t="s">
        <v>49</v>
      </c>
    </row>
    <row r="6" spans="1:5" x14ac:dyDescent="0.25">
      <c r="A6" s="6"/>
      <c r="B6" s="7"/>
      <c r="C6" s="7"/>
      <c r="D6" s="8"/>
    </row>
    <row r="7" spans="1:5" x14ac:dyDescent="0.25">
      <c r="A7" s="6"/>
      <c r="B7" s="7"/>
      <c r="C7" s="7"/>
      <c r="D7" s="8"/>
    </row>
    <row r="8" spans="1:5" x14ac:dyDescent="0.25">
      <c r="A8" s="10"/>
      <c r="B8" s="16"/>
      <c r="C8" s="17">
        <v>2024</v>
      </c>
      <c r="D8" s="17">
        <v>2025</v>
      </c>
      <c r="E8" s="11" t="s">
        <v>39</v>
      </c>
    </row>
    <row r="9" spans="1:5" x14ac:dyDescent="0.25">
      <c r="A9" s="39"/>
      <c r="B9" s="40">
        <f>'Dateneingabe Projekte'!B7</f>
        <v>0</v>
      </c>
      <c r="C9" s="41">
        <f>SUM(C10:C12)</f>
        <v>0</v>
      </c>
      <c r="D9" s="42">
        <f>SUM(D10:D12)</f>
        <v>0</v>
      </c>
      <c r="E9" s="42">
        <f>SUM(C9:D9)</f>
        <v>0</v>
      </c>
    </row>
    <row r="10" spans="1:5" x14ac:dyDescent="0.25">
      <c r="A10" s="12"/>
      <c r="B10" s="20" t="s">
        <v>33</v>
      </c>
      <c r="C10" s="18">
        <f>+SUMIFS('Dateneingabe Projekte'!$G$18:$G$24,'Dateneingabe Projekte'!$I$18:$I$24,$B9)</f>
        <v>0</v>
      </c>
      <c r="D10" s="15">
        <f>+SUMIFS('Dateneingabe Projekte'!$H$18:$H$24,'Dateneingabe Projekte'!$I$18:$I$24,$B9)</f>
        <v>0</v>
      </c>
      <c r="E10" s="15">
        <f t="shared" ref="E10:E35" si="0">SUM(C10:D10)</f>
        <v>0</v>
      </c>
    </row>
    <row r="11" spans="1:5" x14ac:dyDescent="0.25">
      <c r="A11" s="12"/>
      <c r="B11" s="20" t="s">
        <v>34</v>
      </c>
      <c r="C11" s="18">
        <f>SUMIFS('Dateneingabe Projekte'!$B$30:$B$36,'Dateneingabe Projekte'!$C$30:$C$36,C$8,'Dateneingabe Projekte'!$D$30:$D$36,$B9)</f>
        <v>0</v>
      </c>
      <c r="D11" s="15">
        <f>SUMIFS('Dateneingabe Projekte'!$B$30:$B$36,'Dateneingabe Projekte'!$C$30:$C$36,D$8,'Dateneingabe Projekte'!$D$30:$D$36,$B9)</f>
        <v>0</v>
      </c>
      <c r="E11" s="15">
        <f t="shared" si="0"/>
        <v>0</v>
      </c>
    </row>
    <row r="12" spans="1:5" x14ac:dyDescent="0.25">
      <c r="A12" s="12"/>
      <c r="B12" s="20" t="s">
        <v>35</v>
      </c>
      <c r="C12" s="18">
        <f>SUMIFS('Dateneingabe Projekte'!$B$42:$B$48,'Dateneingabe Projekte'!$C$42:$C$48,C$8,'Dateneingabe Projekte'!$D$42:$D$48,$B9)</f>
        <v>0</v>
      </c>
      <c r="D12" s="15">
        <f>SUMIFS('Dateneingabe Projekte'!$B$42:$B$48,'Dateneingabe Projekte'!$C$42:$C$48,D$8,'Dateneingabe Projekte'!$D$42:$D$48,$B9)</f>
        <v>0</v>
      </c>
      <c r="E12" s="15">
        <f t="shared" si="0"/>
        <v>0</v>
      </c>
    </row>
    <row r="13" spans="1:5" x14ac:dyDescent="0.25">
      <c r="A13" s="39"/>
      <c r="B13" s="40">
        <f>'Dateneingabe Projekte'!B8</f>
        <v>0</v>
      </c>
      <c r="C13" s="41">
        <f>SUM(C14:C16)</f>
        <v>0</v>
      </c>
      <c r="D13" s="42">
        <f>SUM(D14:D16)</f>
        <v>0</v>
      </c>
      <c r="E13" s="42">
        <f t="shared" si="0"/>
        <v>0</v>
      </c>
    </row>
    <row r="14" spans="1:5" x14ac:dyDescent="0.25">
      <c r="A14" s="12"/>
      <c r="B14" s="20" t="s">
        <v>33</v>
      </c>
      <c r="C14" s="18">
        <f>+SUMIFS('Dateneingabe Projekte'!$G$18:$G$24,'Dateneingabe Projekte'!$I$18:$I$24,$B13)</f>
        <v>0</v>
      </c>
      <c r="D14" s="15">
        <f>+SUMIFS('Dateneingabe Projekte'!$H$18:$H$24,'Dateneingabe Projekte'!$I$18:$I$24,$B13)</f>
        <v>0</v>
      </c>
      <c r="E14" s="15">
        <f t="shared" si="0"/>
        <v>0</v>
      </c>
    </row>
    <row r="15" spans="1:5" x14ac:dyDescent="0.25">
      <c r="A15" s="12"/>
      <c r="B15" s="20" t="s">
        <v>34</v>
      </c>
      <c r="C15" s="18">
        <f>SUMIFS('Dateneingabe Projekte'!$B$30:$B$36,'Dateneingabe Projekte'!$C$30:$C$36,C$8,'Dateneingabe Projekte'!$D$30:$D$36,$B13)</f>
        <v>0</v>
      </c>
      <c r="D15" s="15">
        <f>SUMIFS('Dateneingabe Projekte'!$B$30:$B$36,'Dateneingabe Projekte'!$C$30:$C$36,D$8,'Dateneingabe Projekte'!$D$30:$D$36,$B13)</f>
        <v>0</v>
      </c>
      <c r="E15" s="15">
        <f t="shared" si="0"/>
        <v>0</v>
      </c>
    </row>
    <row r="16" spans="1:5" x14ac:dyDescent="0.25">
      <c r="A16" s="12"/>
      <c r="B16" s="20" t="s">
        <v>35</v>
      </c>
      <c r="C16" s="18">
        <f>SUMIFS('Dateneingabe Projekte'!$B$42:$B$48,'Dateneingabe Projekte'!$C$42:$C$48,C$8,'Dateneingabe Projekte'!$D$42:$D$48,$B13)</f>
        <v>0</v>
      </c>
      <c r="D16" s="15">
        <f>SUMIFS('Dateneingabe Projekte'!$B$42:$B$48,'Dateneingabe Projekte'!$C$42:$C$48,D$8,'Dateneingabe Projekte'!$D$42:$D$48,$B13)</f>
        <v>0</v>
      </c>
      <c r="E16" s="15">
        <f t="shared" si="0"/>
        <v>0</v>
      </c>
    </row>
    <row r="17" spans="1:5" x14ac:dyDescent="0.25">
      <c r="A17" s="39"/>
      <c r="B17" s="40">
        <f>'Dateneingabe Projekte'!B9</f>
        <v>0</v>
      </c>
      <c r="C17" s="41">
        <f>SUM(C18:C20)</f>
        <v>0</v>
      </c>
      <c r="D17" s="42">
        <f>SUM(D18:D20)</f>
        <v>0</v>
      </c>
      <c r="E17" s="42">
        <f t="shared" si="0"/>
        <v>0</v>
      </c>
    </row>
    <row r="18" spans="1:5" x14ac:dyDescent="0.25">
      <c r="A18" s="12"/>
      <c r="B18" s="20" t="s">
        <v>33</v>
      </c>
      <c r="C18" s="18">
        <f>+SUMIFS('Dateneingabe Projekte'!$G$18:$G$24,'Dateneingabe Projekte'!$I$18:$I$24,$B17)</f>
        <v>0</v>
      </c>
      <c r="D18" s="15">
        <f>+SUMIFS('Dateneingabe Projekte'!$H$18:$H$24,'Dateneingabe Projekte'!$I$18:$I$24,$B17)</f>
        <v>0</v>
      </c>
      <c r="E18" s="15">
        <f t="shared" si="0"/>
        <v>0</v>
      </c>
    </row>
    <row r="19" spans="1:5" x14ac:dyDescent="0.25">
      <c r="A19" s="12"/>
      <c r="B19" s="20" t="s">
        <v>34</v>
      </c>
      <c r="C19" s="18">
        <f>SUMIFS('Dateneingabe Projekte'!$B$30:$B$36,'Dateneingabe Projekte'!$C$30:$C$36,C$8,'Dateneingabe Projekte'!$D$30:$D$36,$B17)</f>
        <v>0</v>
      </c>
      <c r="D19" s="15">
        <f>SUMIFS('Dateneingabe Projekte'!$B$30:$B$36,'Dateneingabe Projekte'!$C$30:$C$36,D$8,'Dateneingabe Projekte'!$D$30:$D$36,$B17)</f>
        <v>0</v>
      </c>
      <c r="E19" s="15">
        <f t="shared" si="0"/>
        <v>0</v>
      </c>
    </row>
    <row r="20" spans="1:5" x14ac:dyDescent="0.25">
      <c r="A20" s="12"/>
      <c r="B20" s="20" t="s">
        <v>35</v>
      </c>
      <c r="C20" s="18">
        <f>SUMIFS('Dateneingabe Projekte'!$B$42:$B$48,'Dateneingabe Projekte'!$C$42:$C$48,C$8,'Dateneingabe Projekte'!$D$42:$D$48,$B17)</f>
        <v>0</v>
      </c>
      <c r="D20" s="15">
        <f>SUMIFS('Dateneingabe Projekte'!$B$42:$B$48,'Dateneingabe Projekte'!$C$42:$C$48,D$8,'Dateneingabe Projekte'!$D$42:$D$48,$B17)</f>
        <v>0</v>
      </c>
      <c r="E20" s="15">
        <f t="shared" si="0"/>
        <v>0</v>
      </c>
    </row>
    <row r="21" spans="1:5" x14ac:dyDescent="0.25">
      <c r="A21" s="39"/>
      <c r="B21" s="40">
        <f>'Dateneingabe Projekte'!B10</f>
        <v>0</v>
      </c>
      <c r="C21" s="41">
        <f>SUM(C22:C24)</f>
        <v>0</v>
      </c>
      <c r="D21" s="42">
        <f>SUM(D22:D24)</f>
        <v>0</v>
      </c>
      <c r="E21" s="42">
        <f>SUM(C21:D21)</f>
        <v>0</v>
      </c>
    </row>
    <row r="22" spans="1:5" x14ac:dyDescent="0.25">
      <c r="A22" s="12"/>
      <c r="B22" s="20" t="s">
        <v>33</v>
      </c>
      <c r="C22" s="18">
        <f>+SUMIFS('Dateneingabe Projekte'!$G$18:$G$24,'Dateneingabe Projekte'!$I$18:$I$24,$B21)</f>
        <v>0</v>
      </c>
      <c r="D22" s="15">
        <f>+SUMIFS('Dateneingabe Projekte'!$H$18:$H$24,'Dateneingabe Projekte'!$I$18:$I$24,$B21)</f>
        <v>0</v>
      </c>
      <c r="E22" s="15">
        <f t="shared" ref="E22:E32" si="1">SUM(C22:D22)</f>
        <v>0</v>
      </c>
    </row>
    <row r="23" spans="1:5" x14ac:dyDescent="0.25">
      <c r="A23" s="12"/>
      <c r="B23" s="20" t="s">
        <v>34</v>
      </c>
      <c r="C23" s="18">
        <f>SUMIFS('Dateneingabe Projekte'!$B$30:$B$36,'Dateneingabe Projekte'!$C$30:$C$36,C$8,'Dateneingabe Projekte'!$D$30:$D$36,$B21)</f>
        <v>0</v>
      </c>
      <c r="D23" s="15">
        <f>SUMIFS('Dateneingabe Projekte'!$B$30:$B$36,'Dateneingabe Projekte'!$C$30:$C$36,D$8,'Dateneingabe Projekte'!$D$30:$D$36,$B21)</f>
        <v>0</v>
      </c>
      <c r="E23" s="15">
        <f t="shared" si="1"/>
        <v>0</v>
      </c>
    </row>
    <row r="24" spans="1:5" x14ac:dyDescent="0.25">
      <c r="A24" s="12"/>
      <c r="B24" s="20" t="s">
        <v>35</v>
      </c>
      <c r="C24" s="18">
        <f>SUMIFS('Dateneingabe Projekte'!$B$42:$B$48,'Dateneingabe Projekte'!$C$42:$C$48,C$8,'Dateneingabe Projekte'!$D$42:$D$48,$B21)</f>
        <v>0</v>
      </c>
      <c r="D24" s="15">
        <f>SUMIFS('Dateneingabe Projekte'!$B$42:$B$48,'Dateneingabe Projekte'!$C$42:$C$48,D$8,'Dateneingabe Projekte'!$D$42:$D$48,$B21)</f>
        <v>0</v>
      </c>
      <c r="E24" s="15">
        <f t="shared" si="1"/>
        <v>0</v>
      </c>
    </row>
    <row r="25" spans="1:5" x14ac:dyDescent="0.25">
      <c r="A25" s="39"/>
      <c r="B25" s="40">
        <f>'Dateneingabe Projekte'!B11</f>
        <v>0</v>
      </c>
      <c r="C25" s="41">
        <f>SUM(C26:C28)</f>
        <v>0</v>
      </c>
      <c r="D25" s="42">
        <f>SUM(D26:D28)</f>
        <v>0</v>
      </c>
      <c r="E25" s="42">
        <f t="shared" si="1"/>
        <v>0</v>
      </c>
    </row>
    <row r="26" spans="1:5" x14ac:dyDescent="0.25">
      <c r="A26" s="12"/>
      <c r="B26" s="20" t="s">
        <v>33</v>
      </c>
      <c r="C26" s="18">
        <f>+SUMIFS('Dateneingabe Projekte'!$G$18:$G$24,'Dateneingabe Projekte'!$I$18:$I$24,$B25)</f>
        <v>0</v>
      </c>
      <c r="D26" s="15">
        <f>+SUMIFS('Dateneingabe Projekte'!$H$18:$H$24,'Dateneingabe Projekte'!$I$18:$I$24,$B25)</f>
        <v>0</v>
      </c>
      <c r="E26" s="15">
        <f t="shared" si="1"/>
        <v>0</v>
      </c>
    </row>
    <row r="27" spans="1:5" x14ac:dyDescent="0.25">
      <c r="A27" s="12"/>
      <c r="B27" s="20" t="s">
        <v>34</v>
      </c>
      <c r="C27" s="18">
        <f>SUMIFS('Dateneingabe Projekte'!$B$30:$B$36,'Dateneingabe Projekte'!$C$30:$C$36,C$8,'Dateneingabe Projekte'!$D$30:$D$36,$B25)</f>
        <v>0</v>
      </c>
      <c r="D27" s="15">
        <f>SUMIFS('Dateneingabe Projekte'!$B$30:$B$36,'Dateneingabe Projekte'!$C$30:$C$36,D$8,'Dateneingabe Projekte'!$D$30:$D$36,$B25)</f>
        <v>0</v>
      </c>
      <c r="E27" s="15">
        <f t="shared" si="1"/>
        <v>0</v>
      </c>
    </row>
    <row r="28" spans="1:5" x14ac:dyDescent="0.25">
      <c r="A28" s="12"/>
      <c r="B28" s="20" t="s">
        <v>35</v>
      </c>
      <c r="C28" s="18">
        <f>SUMIFS('Dateneingabe Projekte'!$B$42:$B$48,'Dateneingabe Projekte'!$C$42:$C$48,C$8,'Dateneingabe Projekte'!$D$42:$D$48,$B25)</f>
        <v>0</v>
      </c>
      <c r="D28" s="15">
        <f>SUMIFS('Dateneingabe Projekte'!$B$42:$B$48,'Dateneingabe Projekte'!$C$42:$C$48,D$8,'Dateneingabe Projekte'!$D$42:$D$48,$B25)</f>
        <v>0</v>
      </c>
      <c r="E28" s="15">
        <f t="shared" si="1"/>
        <v>0</v>
      </c>
    </row>
    <row r="29" spans="1:5" x14ac:dyDescent="0.25">
      <c r="A29" s="39"/>
      <c r="B29" s="40">
        <f>'Dateneingabe Projekte'!B12</f>
        <v>0</v>
      </c>
      <c r="C29" s="41">
        <f>SUM(C30:C32)</f>
        <v>0</v>
      </c>
      <c r="D29" s="42">
        <f>SUM(D30:D32)</f>
        <v>0</v>
      </c>
      <c r="E29" s="42">
        <f t="shared" si="1"/>
        <v>0</v>
      </c>
    </row>
    <row r="30" spans="1:5" x14ac:dyDescent="0.25">
      <c r="A30" s="12"/>
      <c r="B30" s="20" t="s">
        <v>33</v>
      </c>
      <c r="C30" s="18">
        <f>+SUMIFS('Dateneingabe Projekte'!$G$18:$G$24,'Dateneingabe Projekte'!$I$18:$I$24,$B29)</f>
        <v>0</v>
      </c>
      <c r="D30" s="15">
        <f>+SUMIFS('Dateneingabe Projekte'!$H$18:$H$24,'Dateneingabe Projekte'!$I$18:$I$24,$B29)</f>
        <v>0</v>
      </c>
      <c r="E30" s="15">
        <f t="shared" si="1"/>
        <v>0</v>
      </c>
    </row>
    <row r="31" spans="1:5" x14ac:dyDescent="0.25">
      <c r="A31" s="12"/>
      <c r="B31" s="20" t="s">
        <v>34</v>
      </c>
      <c r="C31" s="18">
        <f>SUMIFS('Dateneingabe Projekte'!$B$30:$B$36,'Dateneingabe Projekte'!$C$30:$C$36,C$8,'Dateneingabe Projekte'!$D$30:$D$36,$B29)</f>
        <v>0</v>
      </c>
      <c r="D31" s="15">
        <f>SUMIFS('Dateneingabe Projekte'!$B$30:$B$36,'Dateneingabe Projekte'!$C$30:$C$36,D$8,'Dateneingabe Projekte'!$D$30:$D$36,$B29)</f>
        <v>0</v>
      </c>
      <c r="E31" s="15">
        <f t="shared" si="1"/>
        <v>0</v>
      </c>
    </row>
    <row r="32" spans="1:5" ht="15.75" thickBot="1" x14ac:dyDescent="0.3">
      <c r="A32" s="12"/>
      <c r="B32" s="20" t="s">
        <v>35</v>
      </c>
      <c r="C32" s="18">
        <f>SUMIFS('Dateneingabe Projekte'!$B$42:$B$48,'Dateneingabe Projekte'!$C$42:$C$48,C$8,'Dateneingabe Projekte'!$D$42:$D$48,$B29)</f>
        <v>0</v>
      </c>
      <c r="D32" s="15">
        <f>SUMIFS('Dateneingabe Projekte'!$B$42:$B$48,'Dateneingabe Projekte'!$C$42:$C$48,D$8,'Dateneingabe Projekte'!$D$42:$D$48,$B29)</f>
        <v>0</v>
      </c>
      <c r="E32" s="15">
        <f t="shared" si="1"/>
        <v>0</v>
      </c>
    </row>
    <row r="33" spans="1:5" ht="15.75" thickTop="1" x14ac:dyDescent="0.25">
      <c r="A33" s="48" t="s">
        <v>40</v>
      </c>
      <c r="B33" s="51"/>
      <c r="C33" s="49">
        <f>C10+C14+C18+C22+C26+C30</f>
        <v>0</v>
      </c>
      <c r="D33" s="50">
        <f>D10+D14+D18+D22+D26+D30</f>
        <v>0</v>
      </c>
      <c r="E33" s="50">
        <f t="shared" si="0"/>
        <v>0</v>
      </c>
    </row>
    <row r="34" spans="1:5" x14ac:dyDescent="0.25">
      <c r="A34" s="43" t="s">
        <v>41</v>
      </c>
      <c r="B34" s="52"/>
      <c r="C34" s="44">
        <f t="shared" ref="C34:D34" si="2">C11+C15+C19+C23+C27+C31</f>
        <v>0</v>
      </c>
      <c r="D34" s="45">
        <f t="shared" si="2"/>
        <v>0</v>
      </c>
      <c r="E34" s="45">
        <f t="shared" si="0"/>
        <v>0</v>
      </c>
    </row>
    <row r="35" spans="1:5" x14ac:dyDescent="0.25">
      <c r="A35" s="43" t="s">
        <v>42</v>
      </c>
      <c r="B35" s="52"/>
      <c r="C35" s="44">
        <f t="shared" ref="C35:D35" si="3">C12+C16+C20+C24+C28+C32</f>
        <v>0</v>
      </c>
      <c r="D35" s="45">
        <f t="shared" si="3"/>
        <v>0</v>
      </c>
      <c r="E35" s="45">
        <f t="shared" si="0"/>
        <v>0</v>
      </c>
    </row>
    <row r="36" spans="1:5" x14ac:dyDescent="0.25">
      <c r="A36" s="13" t="s">
        <v>32</v>
      </c>
      <c r="B36" s="14"/>
      <c r="C36" s="46">
        <f>C9+C13+C17+C21+C25+C29</f>
        <v>0</v>
      </c>
      <c r="D36" s="47">
        <f t="shared" ref="D36:E36" si="4">D9+D13+D17+D21+D25+D29</f>
        <v>0</v>
      </c>
      <c r="E36" s="47">
        <f t="shared" si="4"/>
        <v>0</v>
      </c>
    </row>
  </sheetData>
  <mergeCells count="4">
    <mergeCell ref="C1:E1"/>
    <mergeCell ref="C2:E2"/>
    <mergeCell ref="C3:E3"/>
    <mergeCell ref="C4:E4"/>
  </mergeCells>
  <printOptions horizontalCentered="1"/>
  <pageMargins left="0.59055118110236227" right="0.59055118110236227" top="1.3779527559055118" bottom="0.78740157480314965" header="0.6692913385826772" footer="0.31496062992125984"/>
  <pageSetup paperSize="9" scale="94" fitToHeight="0" orientation="portrait" r:id="rId1"/>
  <headerFooter>
    <oddHeader>&amp;L
&amp;"ITCFranklinGothic LT Book,Fett"|Budgetplan Projekte&amp;CKleine Begleitforschung 01.07.24 - 31.12.2025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R49"/>
  <sheetViews>
    <sheetView workbookViewId="0">
      <selection activeCell="J44" sqref="J44"/>
    </sheetView>
  </sheetViews>
  <sheetFormatPr baseColWidth="10" defaultRowHeight="15" x14ac:dyDescent="0.25"/>
  <cols>
    <col min="1" max="1" width="6.5703125" customWidth="1"/>
    <col min="2" max="2" width="19.85546875" style="3" bestFit="1" customWidth="1"/>
    <col min="3" max="3" width="17.42578125" bestFit="1" customWidth="1"/>
    <col min="4" max="4" width="19.85546875" bestFit="1" customWidth="1"/>
    <col min="5" max="5" width="17.42578125" bestFit="1" customWidth="1"/>
    <col min="6" max="6" width="19.85546875" bestFit="1" customWidth="1"/>
    <col min="8" max="8" width="15.140625" bestFit="1" customWidth="1"/>
    <col min="9" max="9" width="27.140625" bestFit="1" customWidth="1"/>
    <col min="10" max="10" width="19.42578125" bestFit="1" customWidth="1"/>
    <col min="13" max="13" width="14" bestFit="1" customWidth="1"/>
    <col min="14" max="14" width="17.28515625" bestFit="1" customWidth="1"/>
    <col min="15" max="15" width="21.7109375" bestFit="1" customWidth="1"/>
    <col min="17" max="17" width="14" bestFit="1" customWidth="1"/>
  </cols>
  <sheetData>
    <row r="1" spans="1:18" x14ac:dyDescent="0.25">
      <c r="B1" s="5">
        <v>12</v>
      </c>
    </row>
    <row r="2" spans="1:18" x14ac:dyDescent="0.25">
      <c r="B2" s="5">
        <v>2024</v>
      </c>
      <c r="D2">
        <v>2025</v>
      </c>
      <c r="G2" s="114" t="s">
        <v>82</v>
      </c>
      <c r="H2" s="111">
        <v>2023</v>
      </c>
      <c r="I2" s="121">
        <v>2024</v>
      </c>
      <c r="J2" s="121"/>
      <c r="K2" s="121"/>
      <c r="L2" s="121"/>
      <c r="M2" s="121"/>
      <c r="N2" s="122">
        <v>2025</v>
      </c>
      <c r="O2" s="122"/>
      <c r="P2" s="122"/>
      <c r="Q2" s="122"/>
    </row>
    <row r="3" spans="1:18" x14ac:dyDescent="0.25">
      <c r="B3" s="3" t="s">
        <v>29</v>
      </c>
      <c r="C3" s="3" t="s">
        <v>28</v>
      </c>
      <c r="D3" s="3" t="s">
        <v>29</v>
      </c>
      <c r="E3" s="3" t="s">
        <v>28</v>
      </c>
      <c r="F3" s="3"/>
      <c r="H3" s="3" t="s">
        <v>64</v>
      </c>
      <c r="I3" s="3" t="s">
        <v>62</v>
      </c>
      <c r="J3" s="3" t="s">
        <v>63</v>
      </c>
      <c r="K3" s="120" t="s">
        <v>69</v>
      </c>
      <c r="L3" s="120"/>
      <c r="M3" s="3" t="s">
        <v>70</v>
      </c>
      <c r="N3" s="3" t="s">
        <v>71</v>
      </c>
      <c r="O3" s="3" t="s">
        <v>73</v>
      </c>
      <c r="P3" s="3" t="s">
        <v>69</v>
      </c>
      <c r="Q3" s="3" t="s">
        <v>75</v>
      </c>
    </row>
    <row r="4" spans="1:18" x14ac:dyDescent="0.25">
      <c r="A4" t="s">
        <v>19</v>
      </c>
      <c r="B4" s="113">
        <f>ROUND(C4/12,2)</f>
        <v>7572</v>
      </c>
      <c r="C4" s="113">
        <v>90864</v>
      </c>
      <c r="D4" s="113">
        <f>+ROUND(E4/12,2)</f>
        <v>7784.02</v>
      </c>
      <c r="E4" s="113">
        <f>+ROUND(C4*1.028,2)</f>
        <v>93408.19</v>
      </c>
      <c r="F4" s="2"/>
      <c r="H4" t="s">
        <v>76</v>
      </c>
      <c r="I4" t="s">
        <v>65</v>
      </c>
      <c r="J4" t="s">
        <v>65</v>
      </c>
      <c r="N4" t="s">
        <v>72</v>
      </c>
      <c r="O4" s="109" t="s">
        <v>74</v>
      </c>
    </row>
    <row r="5" spans="1:18" x14ac:dyDescent="0.25">
      <c r="A5" t="s">
        <v>20</v>
      </c>
      <c r="B5" s="113">
        <f t="shared" ref="B5:B6" si="0">ROUND(C5/12,2)</f>
        <v>9592.42</v>
      </c>
      <c r="C5" s="113">
        <v>115109</v>
      </c>
      <c r="D5" s="113">
        <f t="shared" ref="D5:D6" si="1">+ROUND(E5/12,2)</f>
        <v>9861</v>
      </c>
      <c r="E5" s="113">
        <f t="shared" ref="E5:E6" si="2">+ROUND(C5*1.028,2)</f>
        <v>118332.05</v>
      </c>
      <c r="F5" s="2"/>
      <c r="H5" t="s">
        <v>77</v>
      </c>
      <c r="I5" s="109" t="s">
        <v>66</v>
      </c>
      <c r="J5" s="109" t="s">
        <v>68</v>
      </c>
    </row>
    <row r="6" spans="1:18" x14ac:dyDescent="0.25">
      <c r="A6" t="s">
        <v>21</v>
      </c>
      <c r="B6" s="113">
        <f t="shared" si="0"/>
        <v>11170.25</v>
      </c>
      <c r="C6" s="113">
        <v>134043</v>
      </c>
      <c r="D6" s="113">
        <f t="shared" si="1"/>
        <v>11483.02</v>
      </c>
      <c r="E6" s="113">
        <f t="shared" si="2"/>
        <v>137796.20000000001</v>
      </c>
      <c r="F6" s="2"/>
      <c r="H6" t="s">
        <v>78</v>
      </c>
      <c r="I6" s="109" t="s">
        <v>67</v>
      </c>
    </row>
    <row r="7" spans="1:18" x14ac:dyDescent="0.25">
      <c r="A7" t="s">
        <v>22</v>
      </c>
      <c r="B7" s="113">
        <f>+ROUND(I41,2)</f>
        <v>8017.99</v>
      </c>
      <c r="C7" s="113">
        <f>+ROUND(B7*12,2)</f>
        <v>96215.88</v>
      </c>
      <c r="D7" s="113">
        <f>+ROUND(J41,2)</f>
        <v>8418.89</v>
      </c>
      <c r="E7" s="113">
        <f>+ROUND(D7*12,2)</f>
        <v>101026.68</v>
      </c>
      <c r="F7" s="2"/>
    </row>
    <row r="8" spans="1:18" x14ac:dyDescent="0.25">
      <c r="A8" t="s">
        <v>23</v>
      </c>
      <c r="B8" s="113">
        <f t="shared" ref="B8:B10" si="3">+ROUND(I42,2)</f>
        <v>10642.15</v>
      </c>
      <c r="C8" s="113">
        <f t="shared" ref="C8:C10" si="4">+ROUND(B8*12,2)</f>
        <v>127705.8</v>
      </c>
      <c r="D8" s="113">
        <f t="shared" ref="D8:D10" si="5">+ROUND(J42,2)</f>
        <v>11174.26</v>
      </c>
      <c r="E8" s="113">
        <f t="shared" ref="E8:E10" si="6">+ROUND(D8*12,2)</f>
        <v>134091.12</v>
      </c>
      <c r="F8" s="2"/>
    </row>
    <row r="9" spans="1:18" x14ac:dyDescent="0.25">
      <c r="A9" t="s">
        <v>24</v>
      </c>
      <c r="B9" s="113">
        <f t="shared" si="3"/>
        <v>12406.03</v>
      </c>
      <c r="C9" s="113">
        <f t="shared" si="4"/>
        <v>148872.35999999999</v>
      </c>
      <c r="D9" s="113">
        <f t="shared" si="5"/>
        <v>13026.34</v>
      </c>
      <c r="E9" s="113">
        <f t="shared" si="6"/>
        <v>156316.07999999999</v>
      </c>
      <c r="F9" s="2"/>
    </row>
    <row r="10" spans="1:18" x14ac:dyDescent="0.25">
      <c r="A10" t="s">
        <v>25</v>
      </c>
      <c r="B10" s="113">
        <f t="shared" si="3"/>
        <v>14497.23</v>
      </c>
      <c r="C10" s="113">
        <f t="shared" si="4"/>
        <v>173966.76</v>
      </c>
      <c r="D10" s="113">
        <f t="shared" si="5"/>
        <v>15222.1</v>
      </c>
      <c r="E10" s="113">
        <f t="shared" si="6"/>
        <v>182665.2</v>
      </c>
      <c r="F10" s="2"/>
      <c r="I10" s="108"/>
    </row>
    <row r="11" spans="1:18" x14ac:dyDescent="0.25">
      <c r="A11" s="1" t="s">
        <v>1</v>
      </c>
      <c r="B11" s="4">
        <f>ROUND(M11,2)</f>
        <v>9958.9</v>
      </c>
      <c r="C11" s="4">
        <f>ROUND(B11*12,2)</f>
        <v>119506.8</v>
      </c>
      <c r="D11" s="4">
        <f>ROUND(Q11,2)</f>
        <v>10586.03</v>
      </c>
      <c r="E11" s="4">
        <f>ROUND(D11*12,2)</f>
        <v>127032.36</v>
      </c>
      <c r="F11" s="2"/>
      <c r="H11" s="108">
        <v>7434.88</v>
      </c>
      <c r="I11" s="108">
        <f>+H11*1.285+120</f>
        <v>9673.8207999999995</v>
      </c>
      <c r="J11" s="108">
        <f>+(H11+200)*1.285</f>
        <v>9810.8207999999995</v>
      </c>
      <c r="K11" s="110">
        <v>0.32529999999999998</v>
      </c>
      <c r="L11" s="108">
        <f>+I11*K11</f>
        <v>3146.8939062399995</v>
      </c>
      <c r="M11" s="108">
        <f>+(I11*10+J11*2+L11)/12</f>
        <v>9958.8952921866676</v>
      </c>
      <c r="N11" s="108">
        <f>+J11</f>
        <v>9810.8207999999995</v>
      </c>
      <c r="O11" s="108">
        <f>(J11/1.285*1.055)*1.285</f>
        <v>10350.415943999998</v>
      </c>
      <c r="P11" s="108">
        <f>+O11*K11</f>
        <v>3366.9903065831991</v>
      </c>
      <c r="Q11" s="108">
        <f>+(N11+O11*11+P11)/12</f>
        <v>10586.032207548598</v>
      </c>
      <c r="R11" s="108"/>
    </row>
    <row r="12" spans="1:18" x14ac:dyDescent="0.25">
      <c r="A12" s="1" t="s">
        <v>2</v>
      </c>
      <c r="B12" s="4">
        <f t="shared" ref="B12:B29" si="7">ROUND(M12,2)</f>
        <v>7528.7</v>
      </c>
      <c r="C12" s="4">
        <f t="shared" ref="C12:C29" si="8">ROUND(B12*12,2)</f>
        <v>90344.4</v>
      </c>
      <c r="D12" s="4">
        <f t="shared" ref="D12:D29" si="9">ROUND(Q12,2)</f>
        <v>8033.02</v>
      </c>
      <c r="E12" s="4">
        <f t="shared" ref="E12:E29" si="10">ROUND(D12*12,2)</f>
        <v>96396.24</v>
      </c>
      <c r="F12" s="2"/>
      <c r="H12" s="108">
        <v>5593.59</v>
      </c>
      <c r="I12" s="108">
        <f t="shared" ref="I12:I29" si="11">+H12*1.285+120</f>
        <v>7307.7631499999998</v>
      </c>
      <c r="J12" s="108">
        <f t="shared" ref="J12:J29" si="12">+(H12+200)*1.285</f>
        <v>7444.7631499999998</v>
      </c>
      <c r="K12" s="110">
        <v>0.32529999999999998</v>
      </c>
      <c r="L12" s="108">
        <f t="shared" ref="L12:L29" si="13">+I12*K12</f>
        <v>2377.2153526949996</v>
      </c>
      <c r="M12" s="108">
        <f t="shared" ref="M12:M28" si="14">+(I12*10+J12*2+L12)/12</f>
        <v>7528.6977627245833</v>
      </c>
      <c r="N12" s="108">
        <f t="shared" ref="N12:N29" si="15">+J12</f>
        <v>7444.7631499999998</v>
      </c>
      <c r="O12" s="108">
        <f t="shared" ref="O12:O28" si="16">(J12/1.285*1.055)*1.285</f>
        <v>7854.2251232499993</v>
      </c>
      <c r="P12" s="108">
        <f t="shared" ref="P12:P29" si="17">+O12*K12</f>
        <v>2554.9794325932248</v>
      </c>
      <c r="Q12" s="108">
        <f t="shared" ref="Q12:Q29" si="18">+(N12+O12*11+P12)/12</f>
        <v>8033.0182448619353</v>
      </c>
      <c r="R12" s="108"/>
    </row>
    <row r="13" spans="1:18" x14ac:dyDescent="0.25">
      <c r="A13" s="1" t="s">
        <v>3</v>
      </c>
      <c r="B13" s="4">
        <f t="shared" si="7"/>
        <v>6966.5</v>
      </c>
      <c r="C13" s="4">
        <f t="shared" si="8"/>
        <v>83598</v>
      </c>
      <c r="D13" s="4">
        <f t="shared" si="9"/>
        <v>7442.41</v>
      </c>
      <c r="E13" s="4">
        <f t="shared" si="10"/>
        <v>89308.92</v>
      </c>
      <c r="F13" s="2"/>
      <c r="H13" s="108">
        <v>5167.63</v>
      </c>
      <c r="I13" s="108">
        <f t="shared" si="11"/>
        <v>6760.4045499999993</v>
      </c>
      <c r="J13" s="108">
        <f t="shared" si="12"/>
        <v>6897.4045499999993</v>
      </c>
      <c r="K13" s="110">
        <v>0.32529999999999998</v>
      </c>
      <c r="L13" s="108">
        <f t="shared" si="13"/>
        <v>2199.1596001149996</v>
      </c>
      <c r="M13" s="108">
        <f t="shared" si="14"/>
        <v>6966.5011833429162</v>
      </c>
      <c r="N13" s="108">
        <f t="shared" si="15"/>
        <v>6897.4045499999993</v>
      </c>
      <c r="O13" s="108">
        <f t="shared" si="16"/>
        <v>7276.7618002499994</v>
      </c>
      <c r="P13" s="108">
        <f t="shared" si="17"/>
        <v>2367.1306136213248</v>
      </c>
      <c r="Q13" s="108">
        <f t="shared" si="18"/>
        <v>7442.4095805309435</v>
      </c>
      <c r="R13" s="108"/>
    </row>
    <row r="14" spans="1:18" x14ac:dyDescent="0.25">
      <c r="A14" s="1" t="s">
        <v>4</v>
      </c>
      <c r="B14" s="4">
        <f t="shared" si="7"/>
        <v>6485.65</v>
      </c>
      <c r="C14" s="4">
        <f t="shared" si="8"/>
        <v>77827.8</v>
      </c>
      <c r="D14" s="4">
        <f t="shared" si="9"/>
        <v>6939.26</v>
      </c>
      <c r="E14" s="4">
        <f t="shared" si="10"/>
        <v>83271.12</v>
      </c>
      <c r="F14" s="2"/>
      <c r="H14" s="108">
        <v>4748.54</v>
      </c>
      <c r="I14" s="108">
        <f t="shared" si="11"/>
        <v>6221.8738999999996</v>
      </c>
      <c r="J14" s="108">
        <f t="shared" si="12"/>
        <v>6358.8738999999996</v>
      </c>
      <c r="K14" s="110">
        <v>0.4647</v>
      </c>
      <c r="L14" s="108">
        <f t="shared" si="13"/>
        <v>2891.3048013299999</v>
      </c>
      <c r="M14" s="108">
        <f t="shared" si="14"/>
        <v>6485.6493001108329</v>
      </c>
      <c r="N14" s="108">
        <f t="shared" si="15"/>
        <v>6358.8738999999996</v>
      </c>
      <c r="O14" s="108">
        <f t="shared" si="16"/>
        <v>6708.611964499999</v>
      </c>
      <c r="P14" s="108">
        <f t="shared" si="17"/>
        <v>3117.4919799031495</v>
      </c>
      <c r="Q14" s="108">
        <f t="shared" si="18"/>
        <v>6939.2581241169282</v>
      </c>
      <c r="R14" s="108"/>
    </row>
    <row r="15" spans="1:18" x14ac:dyDescent="0.25">
      <c r="A15" s="1" t="s">
        <v>5</v>
      </c>
      <c r="B15" s="4">
        <f t="shared" si="7"/>
        <v>6485.65</v>
      </c>
      <c r="C15" s="4">
        <f t="shared" si="8"/>
        <v>77827.8</v>
      </c>
      <c r="D15" s="4">
        <f t="shared" si="9"/>
        <v>6939.26</v>
      </c>
      <c r="E15" s="4">
        <f t="shared" si="10"/>
        <v>83271.12</v>
      </c>
      <c r="F15" s="2"/>
      <c r="H15" s="108">
        <v>4748.54</v>
      </c>
      <c r="I15" s="108">
        <f t="shared" si="11"/>
        <v>6221.8738999999996</v>
      </c>
      <c r="J15" s="108">
        <f t="shared" si="12"/>
        <v>6358.8738999999996</v>
      </c>
      <c r="K15" s="110">
        <v>0.4647</v>
      </c>
      <c r="L15" s="108">
        <f t="shared" si="13"/>
        <v>2891.3048013299999</v>
      </c>
      <c r="M15" s="108">
        <f t="shared" si="14"/>
        <v>6485.6493001108329</v>
      </c>
      <c r="N15" s="108">
        <f t="shared" si="15"/>
        <v>6358.8738999999996</v>
      </c>
      <c r="O15" s="108">
        <f t="shared" si="16"/>
        <v>6708.611964499999</v>
      </c>
      <c r="P15" s="108">
        <f t="shared" si="17"/>
        <v>3117.4919799031495</v>
      </c>
      <c r="Q15" s="108">
        <f t="shared" si="18"/>
        <v>6939.2581241169282</v>
      </c>
      <c r="R15" s="108"/>
    </row>
    <row r="16" spans="1:18" x14ac:dyDescent="0.25">
      <c r="A16" s="1" t="s">
        <v>6</v>
      </c>
      <c r="B16" s="4">
        <f t="shared" si="7"/>
        <v>6293.07</v>
      </c>
      <c r="C16" s="4">
        <f t="shared" si="8"/>
        <v>75516.84</v>
      </c>
      <c r="D16" s="4">
        <f t="shared" si="9"/>
        <v>6736.94</v>
      </c>
      <c r="E16" s="4">
        <f t="shared" si="10"/>
        <v>80843.28</v>
      </c>
      <c r="F16" s="2"/>
      <c r="H16" s="108">
        <v>4604.26</v>
      </c>
      <c r="I16" s="108">
        <f t="shared" si="11"/>
        <v>6036.4741000000004</v>
      </c>
      <c r="J16" s="108">
        <f t="shared" si="12"/>
        <v>6173.4740999999995</v>
      </c>
      <c r="K16" s="110">
        <v>0.4647</v>
      </c>
      <c r="L16" s="108">
        <f t="shared" si="13"/>
        <v>2805.1495142700001</v>
      </c>
      <c r="M16" s="108">
        <f t="shared" si="14"/>
        <v>6293.0698928558331</v>
      </c>
      <c r="N16" s="108">
        <f t="shared" si="15"/>
        <v>6173.4740999999995</v>
      </c>
      <c r="O16" s="108">
        <f t="shared" si="16"/>
        <v>6513.0151754999997</v>
      </c>
      <c r="P16" s="108">
        <f t="shared" si="17"/>
        <v>3026.5981520548498</v>
      </c>
      <c r="Q16" s="108">
        <f t="shared" si="18"/>
        <v>6736.9365985462382</v>
      </c>
      <c r="R16" s="108"/>
    </row>
    <row r="17" spans="1:18" x14ac:dyDescent="0.25">
      <c r="A17" s="1" t="s">
        <v>7</v>
      </c>
      <c r="B17" s="4">
        <f t="shared" si="7"/>
        <v>5852.03</v>
      </c>
      <c r="C17" s="4">
        <f t="shared" si="8"/>
        <v>70224.36</v>
      </c>
      <c r="D17" s="4">
        <f t="shared" si="9"/>
        <v>6277.51</v>
      </c>
      <c r="E17" s="4">
        <f t="shared" si="10"/>
        <v>75330.12</v>
      </c>
      <c r="F17" s="2"/>
      <c r="H17" s="108">
        <v>4178.29</v>
      </c>
      <c r="I17" s="108">
        <f t="shared" si="11"/>
        <v>5489.1026499999998</v>
      </c>
      <c r="J17" s="108">
        <f t="shared" si="12"/>
        <v>5626.1026499999998</v>
      </c>
      <c r="K17" s="110">
        <v>0.74350000000000005</v>
      </c>
      <c r="L17" s="108">
        <f t="shared" si="13"/>
        <v>4081.147820275</v>
      </c>
      <c r="M17" s="108">
        <f t="shared" si="14"/>
        <v>5852.0316350229159</v>
      </c>
      <c r="N17" s="108">
        <f t="shared" si="15"/>
        <v>5626.1026499999998</v>
      </c>
      <c r="O17" s="108">
        <f t="shared" si="16"/>
        <v>5935.5382957499996</v>
      </c>
      <c r="P17" s="108">
        <f t="shared" si="17"/>
        <v>4413.0727228901251</v>
      </c>
      <c r="Q17" s="108">
        <f t="shared" si="18"/>
        <v>6277.508052178343</v>
      </c>
      <c r="R17" s="108"/>
    </row>
    <row r="18" spans="1:18" x14ac:dyDescent="0.25">
      <c r="A18" s="1" t="s">
        <v>8</v>
      </c>
      <c r="B18" s="4">
        <f t="shared" si="7"/>
        <v>5664.52</v>
      </c>
      <c r="C18" s="4">
        <f t="shared" si="8"/>
        <v>67974.240000000005</v>
      </c>
      <c r="D18" s="4">
        <f t="shared" si="9"/>
        <v>6080.49</v>
      </c>
      <c r="E18" s="4">
        <f t="shared" si="10"/>
        <v>72965.88</v>
      </c>
      <c r="F18" s="2"/>
      <c r="H18" s="108">
        <v>4040.88</v>
      </c>
      <c r="I18" s="108">
        <f t="shared" si="11"/>
        <v>5312.5307999999995</v>
      </c>
      <c r="J18" s="108">
        <f t="shared" si="12"/>
        <v>5449.5307999999995</v>
      </c>
      <c r="K18" s="110">
        <v>0.74350000000000005</v>
      </c>
      <c r="L18" s="108">
        <f t="shared" si="13"/>
        <v>3949.8666497999998</v>
      </c>
      <c r="M18" s="108">
        <f t="shared" si="14"/>
        <v>5664.5196874833337</v>
      </c>
      <c r="N18" s="108">
        <f t="shared" si="15"/>
        <v>5449.5307999999995</v>
      </c>
      <c r="O18" s="108">
        <f t="shared" si="16"/>
        <v>5749.254993999999</v>
      </c>
      <c r="P18" s="108">
        <f t="shared" si="17"/>
        <v>4274.5710880389997</v>
      </c>
      <c r="Q18" s="108">
        <f t="shared" si="18"/>
        <v>6080.4922351699142</v>
      </c>
      <c r="R18" s="108"/>
    </row>
    <row r="19" spans="1:18" x14ac:dyDescent="0.25">
      <c r="A19" s="1" t="s">
        <v>9</v>
      </c>
      <c r="B19" s="4">
        <f t="shared" si="7"/>
        <v>4954.46</v>
      </c>
      <c r="C19" s="4">
        <f t="shared" si="8"/>
        <v>59453.52</v>
      </c>
      <c r="D19" s="4">
        <f t="shared" si="9"/>
        <v>5334.44</v>
      </c>
      <c r="E19" s="4">
        <f t="shared" si="10"/>
        <v>64013.279999999999</v>
      </c>
      <c r="F19" s="2"/>
      <c r="H19" s="108">
        <v>3520.54</v>
      </c>
      <c r="I19" s="108">
        <f t="shared" si="11"/>
        <v>4643.8939</v>
      </c>
      <c r="J19" s="108">
        <f t="shared" si="12"/>
        <v>4780.8939</v>
      </c>
      <c r="K19" s="110">
        <v>0.74350000000000005</v>
      </c>
      <c r="L19" s="108">
        <f t="shared" si="13"/>
        <v>3452.7351146500005</v>
      </c>
      <c r="M19" s="108">
        <f t="shared" si="14"/>
        <v>4954.4551595541661</v>
      </c>
      <c r="N19" s="108">
        <f t="shared" si="15"/>
        <v>4780.8939</v>
      </c>
      <c r="O19" s="108">
        <f t="shared" si="16"/>
        <v>5043.8430644999999</v>
      </c>
      <c r="P19" s="108">
        <f t="shared" si="17"/>
        <v>3750.0973184557502</v>
      </c>
      <c r="Q19" s="108">
        <f t="shared" si="18"/>
        <v>5334.438743996313</v>
      </c>
      <c r="R19" s="108"/>
    </row>
    <row r="20" spans="1:18" x14ac:dyDescent="0.25">
      <c r="A20" s="1" t="s">
        <v>10</v>
      </c>
      <c r="B20" s="4">
        <f t="shared" si="7"/>
        <v>4816.68</v>
      </c>
      <c r="C20" s="4">
        <f t="shared" si="8"/>
        <v>57800.160000000003</v>
      </c>
      <c r="D20" s="4">
        <f t="shared" si="9"/>
        <v>5189.68</v>
      </c>
      <c r="E20" s="4">
        <f t="shared" si="10"/>
        <v>62276.160000000003</v>
      </c>
      <c r="F20" s="2"/>
      <c r="H20" s="108">
        <v>3419.58</v>
      </c>
      <c r="I20" s="108">
        <f t="shared" si="11"/>
        <v>4514.1602999999996</v>
      </c>
      <c r="J20" s="108">
        <f t="shared" si="12"/>
        <v>4651.1602999999996</v>
      </c>
      <c r="K20" s="110">
        <v>0.74350000000000005</v>
      </c>
      <c r="L20" s="108">
        <f t="shared" si="13"/>
        <v>3356.2781830499998</v>
      </c>
      <c r="M20" s="108">
        <f t="shared" si="14"/>
        <v>4816.6834819208334</v>
      </c>
      <c r="N20" s="108">
        <f t="shared" si="15"/>
        <v>4651.1602999999996</v>
      </c>
      <c r="O20" s="108">
        <f t="shared" si="16"/>
        <v>4906.9741164999987</v>
      </c>
      <c r="P20" s="108">
        <f t="shared" si="17"/>
        <v>3648.3352556177492</v>
      </c>
      <c r="Q20" s="108">
        <f t="shared" si="18"/>
        <v>5189.6842364264785</v>
      </c>
      <c r="R20" s="108"/>
    </row>
    <row r="21" spans="1:18" x14ac:dyDescent="0.25">
      <c r="A21" s="1" t="s">
        <v>0</v>
      </c>
      <c r="B21" s="4">
        <f t="shared" si="7"/>
        <v>4703.1400000000003</v>
      </c>
      <c r="C21" s="4">
        <f t="shared" si="8"/>
        <v>56437.68</v>
      </c>
      <c r="D21" s="4">
        <f t="shared" si="9"/>
        <v>5072.2700000000004</v>
      </c>
      <c r="E21" s="4">
        <f t="shared" si="10"/>
        <v>60867.24</v>
      </c>
      <c r="F21" s="2"/>
      <c r="H21" s="108">
        <v>3299.66</v>
      </c>
      <c r="I21" s="108">
        <f t="shared" si="11"/>
        <v>4360.0630999999994</v>
      </c>
      <c r="J21" s="108">
        <f t="shared" si="12"/>
        <v>4497.0630999999994</v>
      </c>
      <c r="K21" s="110">
        <v>0.88139999999999996</v>
      </c>
      <c r="L21" s="108">
        <f t="shared" si="13"/>
        <v>3842.9596163399992</v>
      </c>
      <c r="M21" s="108">
        <f t="shared" si="14"/>
        <v>4703.1430680283329</v>
      </c>
      <c r="N21" s="108">
        <f t="shared" si="15"/>
        <v>4497.0630999999994</v>
      </c>
      <c r="O21" s="108">
        <f t="shared" si="16"/>
        <v>4744.4015704999993</v>
      </c>
      <c r="P21" s="108">
        <f t="shared" si="17"/>
        <v>4181.7155442386993</v>
      </c>
      <c r="Q21" s="108">
        <f t="shared" si="18"/>
        <v>5072.2663266448908</v>
      </c>
      <c r="R21" s="108"/>
    </row>
    <row r="22" spans="1:18" x14ac:dyDescent="0.25">
      <c r="A22" s="1" t="s">
        <v>11</v>
      </c>
      <c r="B22" s="4">
        <f t="shared" si="7"/>
        <v>4511.66</v>
      </c>
      <c r="C22" s="4">
        <f t="shared" si="8"/>
        <v>54139.92</v>
      </c>
      <c r="D22" s="4">
        <f t="shared" si="9"/>
        <v>4871.07</v>
      </c>
      <c r="E22" s="4">
        <f t="shared" si="10"/>
        <v>58452.84</v>
      </c>
      <c r="F22" s="2"/>
      <c r="H22" s="108">
        <v>3160.84</v>
      </c>
      <c r="I22" s="108">
        <f t="shared" si="11"/>
        <v>4181.6794</v>
      </c>
      <c r="J22" s="108">
        <f t="shared" si="12"/>
        <v>4318.6794</v>
      </c>
      <c r="K22" s="110">
        <v>0.88139999999999996</v>
      </c>
      <c r="L22" s="108">
        <f t="shared" si="13"/>
        <v>3685.7322231599996</v>
      </c>
      <c r="M22" s="108">
        <f t="shared" si="14"/>
        <v>4511.6570852633331</v>
      </c>
      <c r="N22" s="108">
        <f t="shared" si="15"/>
        <v>4318.6794</v>
      </c>
      <c r="O22" s="108">
        <f t="shared" si="16"/>
        <v>4556.2067669999997</v>
      </c>
      <c r="P22" s="108">
        <f t="shared" si="17"/>
        <v>4015.8406444337998</v>
      </c>
      <c r="Q22" s="108">
        <f t="shared" si="18"/>
        <v>4871.0662067861495</v>
      </c>
      <c r="R22" s="108"/>
    </row>
    <row r="23" spans="1:18" x14ac:dyDescent="0.25">
      <c r="A23" s="1" t="s">
        <v>12</v>
      </c>
      <c r="B23" s="4">
        <f t="shared" si="7"/>
        <v>4382.8900000000003</v>
      </c>
      <c r="C23" s="4">
        <f t="shared" si="8"/>
        <v>52594.68</v>
      </c>
      <c r="D23" s="4">
        <f t="shared" si="9"/>
        <v>4735.7700000000004</v>
      </c>
      <c r="E23" s="4">
        <f t="shared" si="10"/>
        <v>56829.24</v>
      </c>
      <c r="F23" s="2"/>
      <c r="H23" s="108">
        <v>3067.49</v>
      </c>
      <c r="I23" s="108">
        <f t="shared" si="11"/>
        <v>4061.7246499999997</v>
      </c>
      <c r="J23" s="108">
        <f t="shared" si="12"/>
        <v>4198.7246499999992</v>
      </c>
      <c r="K23" s="110">
        <v>0.88139999999999996</v>
      </c>
      <c r="L23" s="108">
        <f t="shared" si="13"/>
        <v>3580.0041065099995</v>
      </c>
      <c r="M23" s="108">
        <f t="shared" si="14"/>
        <v>4382.8916588758329</v>
      </c>
      <c r="N23" s="108">
        <f t="shared" si="15"/>
        <v>4198.7246499999992</v>
      </c>
      <c r="O23" s="108">
        <f t="shared" si="16"/>
        <v>4429.6545057499989</v>
      </c>
      <c r="P23" s="108">
        <f t="shared" si="17"/>
        <v>3904.2974813680489</v>
      </c>
      <c r="Q23" s="108">
        <f t="shared" si="18"/>
        <v>4735.7684745515025</v>
      </c>
      <c r="R23" s="108"/>
    </row>
    <row r="24" spans="1:18" x14ac:dyDescent="0.25">
      <c r="A24" s="1" t="s">
        <v>13</v>
      </c>
      <c r="B24" s="4">
        <f t="shared" si="7"/>
        <v>4230.95</v>
      </c>
      <c r="C24" s="4">
        <f t="shared" si="8"/>
        <v>50771.4</v>
      </c>
      <c r="D24" s="4">
        <f t="shared" si="9"/>
        <v>4576.12</v>
      </c>
      <c r="E24" s="4">
        <f t="shared" si="10"/>
        <v>54913.440000000002</v>
      </c>
      <c r="F24" s="2"/>
      <c r="H24" s="108">
        <v>2957.34</v>
      </c>
      <c r="I24" s="108">
        <f t="shared" si="11"/>
        <v>3920.1819</v>
      </c>
      <c r="J24" s="108">
        <f t="shared" si="12"/>
        <v>4057.1819</v>
      </c>
      <c r="K24" s="110">
        <v>0.88139999999999996</v>
      </c>
      <c r="L24" s="108">
        <f t="shared" si="13"/>
        <v>3455.2483266599997</v>
      </c>
      <c r="M24" s="108">
        <f t="shared" si="14"/>
        <v>4230.9525938883335</v>
      </c>
      <c r="N24" s="108">
        <f t="shared" si="15"/>
        <v>4057.1819</v>
      </c>
      <c r="O24" s="108">
        <f t="shared" si="16"/>
        <v>4280.3269044999997</v>
      </c>
      <c r="P24" s="108">
        <f t="shared" si="17"/>
        <v>3772.6801336262997</v>
      </c>
      <c r="Q24" s="108">
        <f t="shared" si="18"/>
        <v>4576.1214985938586</v>
      </c>
      <c r="R24" s="108"/>
    </row>
    <row r="25" spans="1:18" x14ac:dyDescent="0.25">
      <c r="A25" s="1" t="s">
        <v>14</v>
      </c>
      <c r="B25" s="4">
        <f t="shared" si="7"/>
        <v>4110.53</v>
      </c>
      <c r="C25" s="4">
        <f t="shared" si="8"/>
        <v>49326.36</v>
      </c>
      <c r="D25" s="4">
        <f t="shared" si="9"/>
        <v>4449.49</v>
      </c>
      <c r="E25" s="4">
        <f t="shared" si="10"/>
        <v>53393.88</v>
      </c>
      <c r="F25" s="2"/>
      <c r="H25" s="108">
        <v>2871.67</v>
      </c>
      <c r="I25" s="108">
        <f t="shared" si="11"/>
        <v>3810.0959499999999</v>
      </c>
      <c r="J25" s="108">
        <f t="shared" si="12"/>
        <v>3947.0959499999999</v>
      </c>
      <c r="K25" s="110">
        <v>0.87429999999999997</v>
      </c>
      <c r="L25" s="108">
        <f t="shared" si="13"/>
        <v>3331.1668890849996</v>
      </c>
      <c r="M25" s="108">
        <f t="shared" si="14"/>
        <v>4110.5265240904164</v>
      </c>
      <c r="N25" s="108">
        <f t="shared" si="15"/>
        <v>3947.0959499999999</v>
      </c>
      <c r="O25" s="108">
        <f t="shared" si="16"/>
        <v>4164.1862272499993</v>
      </c>
      <c r="P25" s="108">
        <f t="shared" si="17"/>
        <v>3640.748018484674</v>
      </c>
      <c r="Q25" s="108">
        <f t="shared" si="18"/>
        <v>4449.4910390195555</v>
      </c>
      <c r="R25" s="108"/>
    </row>
    <row r="26" spans="1:18" x14ac:dyDescent="0.25">
      <c r="A26" s="1" t="s">
        <v>15</v>
      </c>
      <c r="B26" s="4">
        <f t="shared" si="7"/>
        <v>3933.36</v>
      </c>
      <c r="C26" s="4">
        <f t="shared" si="8"/>
        <v>47200.32</v>
      </c>
      <c r="D26" s="4">
        <f t="shared" si="9"/>
        <v>4263.34</v>
      </c>
      <c r="E26" s="4">
        <f t="shared" si="10"/>
        <v>51160.08</v>
      </c>
      <c r="F26" s="2"/>
      <c r="H26" s="108">
        <v>2743.16</v>
      </c>
      <c r="I26" s="108">
        <f t="shared" si="11"/>
        <v>3644.9605999999994</v>
      </c>
      <c r="J26" s="108">
        <f t="shared" si="12"/>
        <v>3781.9605999999994</v>
      </c>
      <c r="K26" s="110">
        <v>0.87429999999999997</v>
      </c>
      <c r="L26" s="108">
        <f t="shared" si="13"/>
        <v>3186.7890525799994</v>
      </c>
      <c r="M26" s="108">
        <f t="shared" si="14"/>
        <v>3933.3596877149989</v>
      </c>
      <c r="N26" s="108">
        <f t="shared" si="15"/>
        <v>3781.9605999999994</v>
      </c>
      <c r="O26" s="108">
        <f t="shared" si="16"/>
        <v>3989.9684329999995</v>
      </c>
      <c r="P26" s="108">
        <f t="shared" si="17"/>
        <v>3488.4294009718997</v>
      </c>
      <c r="Q26" s="108">
        <f t="shared" si="18"/>
        <v>4263.3368969976582</v>
      </c>
      <c r="R26" s="108"/>
    </row>
    <row r="27" spans="1:18" x14ac:dyDescent="0.25">
      <c r="A27" s="1" t="s">
        <v>16</v>
      </c>
      <c r="B27" s="4">
        <f t="shared" si="7"/>
        <v>3815.24</v>
      </c>
      <c r="C27" s="4">
        <f t="shared" si="8"/>
        <v>45782.879999999997</v>
      </c>
      <c r="D27" s="4">
        <f t="shared" si="9"/>
        <v>4139.22</v>
      </c>
      <c r="E27" s="4">
        <f t="shared" si="10"/>
        <v>49670.64</v>
      </c>
      <c r="F27" s="2"/>
      <c r="H27" s="108">
        <v>2657.48</v>
      </c>
      <c r="I27" s="108">
        <f t="shared" si="11"/>
        <v>3534.8617999999997</v>
      </c>
      <c r="J27" s="108">
        <f t="shared" si="12"/>
        <v>3671.8617999999997</v>
      </c>
      <c r="K27" s="110">
        <v>0.87429999999999997</v>
      </c>
      <c r="L27" s="108">
        <f t="shared" si="13"/>
        <v>3090.5296717399997</v>
      </c>
      <c r="M27" s="108">
        <f t="shared" si="14"/>
        <v>3815.2392726449993</v>
      </c>
      <c r="N27" s="108">
        <f t="shared" si="15"/>
        <v>3671.8617999999997</v>
      </c>
      <c r="O27" s="108">
        <f t="shared" si="16"/>
        <v>3873.8141989999999</v>
      </c>
      <c r="P27" s="108">
        <f t="shared" si="17"/>
        <v>3386.8757541856999</v>
      </c>
      <c r="Q27" s="108">
        <f t="shared" si="18"/>
        <v>4139.2244785988078</v>
      </c>
      <c r="R27" s="108"/>
    </row>
    <row r="28" spans="1:18" x14ac:dyDescent="0.25">
      <c r="A28" s="1" t="s">
        <v>17</v>
      </c>
      <c r="B28" s="4">
        <f t="shared" si="7"/>
        <v>3688.7</v>
      </c>
      <c r="C28" s="4">
        <f t="shared" si="8"/>
        <v>44264.4</v>
      </c>
      <c r="D28" s="4">
        <f t="shared" si="9"/>
        <v>4006.26</v>
      </c>
      <c r="E28" s="4">
        <f t="shared" si="10"/>
        <v>48075.12</v>
      </c>
      <c r="F28" s="2"/>
      <c r="H28" s="108">
        <v>2565.69</v>
      </c>
      <c r="I28" s="108">
        <f t="shared" si="11"/>
        <v>3416.91165</v>
      </c>
      <c r="J28" s="108">
        <f t="shared" si="12"/>
        <v>3553.91165</v>
      </c>
      <c r="K28" s="110">
        <v>0.87429999999999997</v>
      </c>
      <c r="L28" s="108">
        <f t="shared" si="13"/>
        <v>2987.405855595</v>
      </c>
      <c r="M28" s="108">
        <f t="shared" si="14"/>
        <v>3688.6954712995844</v>
      </c>
      <c r="N28" s="108">
        <f t="shared" si="15"/>
        <v>3553.91165</v>
      </c>
      <c r="O28" s="108">
        <f t="shared" si="16"/>
        <v>3749.3767907499996</v>
      </c>
      <c r="P28" s="108">
        <f t="shared" si="17"/>
        <v>3278.0801281527247</v>
      </c>
      <c r="Q28" s="108">
        <f t="shared" si="18"/>
        <v>4006.2613730335602</v>
      </c>
      <c r="R28" s="108"/>
    </row>
    <row r="29" spans="1:18" x14ac:dyDescent="0.25">
      <c r="A29" s="1" t="s">
        <v>18</v>
      </c>
      <c r="B29" s="4">
        <f t="shared" si="7"/>
        <v>3081.23</v>
      </c>
      <c r="C29" s="4">
        <f t="shared" si="8"/>
        <v>36974.76</v>
      </c>
      <c r="D29" s="4">
        <f t="shared" si="9"/>
        <v>3383.4</v>
      </c>
      <c r="E29" s="4">
        <f t="shared" si="10"/>
        <v>40600.800000000003</v>
      </c>
      <c r="F29" s="2"/>
      <c r="H29" s="108">
        <v>2125.06</v>
      </c>
      <c r="I29" s="108">
        <f t="shared" si="11"/>
        <v>2850.7021</v>
      </c>
      <c r="J29" s="108">
        <f t="shared" si="12"/>
        <v>2987.7020999999995</v>
      </c>
      <c r="K29" s="110">
        <v>0.87429999999999997</v>
      </c>
      <c r="L29" s="108">
        <f t="shared" si="13"/>
        <v>2492.36884603</v>
      </c>
      <c r="M29" s="108">
        <f>+(I29*10+J29*2+L29)/12</f>
        <v>3081.2328371691669</v>
      </c>
      <c r="N29" s="108">
        <f t="shared" si="15"/>
        <v>2987.7020999999995</v>
      </c>
      <c r="O29" s="108">
        <f>(J29/1.285+140)*1.285</f>
        <v>3167.6020999999996</v>
      </c>
      <c r="P29" s="108">
        <f t="shared" si="17"/>
        <v>2769.4345160299995</v>
      </c>
      <c r="Q29" s="108">
        <f t="shared" si="18"/>
        <v>3383.3966430024998</v>
      </c>
      <c r="R29" s="108"/>
    </row>
    <row r="32" spans="1:18" x14ac:dyDescent="0.25">
      <c r="C32" s="3"/>
    </row>
    <row r="33" spans="7:10" x14ac:dyDescent="0.25">
      <c r="I33" s="112" t="s">
        <v>94</v>
      </c>
      <c r="J33" s="112"/>
    </row>
    <row r="36" spans="7:10" x14ac:dyDescent="0.25">
      <c r="G36" s="114" t="s">
        <v>79</v>
      </c>
      <c r="H36" t="s">
        <v>80</v>
      </c>
    </row>
    <row r="37" spans="7:10" x14ac:dyDescent="0.25">
      <c r="H37" t="s">
        <v>81</v>
      </c>
    </row>
    <row r="39" spans="7:10" x14ac:dyDescent="0.25">
      <c r="G39" s="114" t="s">
        <v>87</v>
      </c>
      <c r="H39" t="s">
        <v>88</v>
      </c>
    </row>
    <row r="40" spans="7:10" x14ac:dyDescent="0.25">
      <c r="H40">
        <v>2023</v>
      </c>
      <c r="I40" s="115" t="s">
        <v>90</v>
      </c>
      <c r="J40" s="115" t="s">
        <v>89</v>
      </c>
    </row>
    <row r="41" spans="7:10" x14ac:dyDescent="0.25">
      <c r="G41" t="s">
        <v>83</v>
      </c>
      <c r="H41" s="108">
        <v>7636.18</v>
      </c>
      <c r="I41" s="108">
        <f>+H41*1.05</f>
        <v>8017.9890000000005</v>
      </c>
      <c r="J41" s="108">
        <f>+I41*1.05</f>
        <v>8418.8884500000004</v>
      </c>
    </row>
    <row r="42" spans="7:10" x14ac:dyDescent="0.25">
      <c r="G42" t="s">
        <v>84</v>
      </c>
      <c r="H42" s="108">
        <v>10135.379999999999</v>
      </c>
      <c r="I42" s="108">
        <f t="shared" ref="I42:J44" si="19">+H42*1.05</f>
        <v>10642.148999999999</v>
      </c>
      <c r="J42" s="108">
        <f t="shared" si="19"/>
        <v>11174.256450000001</v>
      </c>
    </row>
    <row r="43" spans="7:10" x14ac:dyDescent="0.25">
      <c r="G43" t="s">
        <v>85</v>
      </c>
      <c r="H43" s="108">
        <v>11815.27</v>
      </c>
      <c r="I43" s="108">
        <f t="shared" si="19"/>
        <v>12406.033500000001</v>
      </c>
      <c r="J43" s="108">
        <f t="shared" si="19"/>
        <v>13026.335175000002</v>
      </c>
    </row>
    <row r="44" spans="7:10" x14ac:dyDescent="0.25">
      <c r="G44" t="s">
        <v>86</v>
      </c>
      <c r="H44" s="108">
        <v>13806.89</v>
      </c>
      <c r="I44" s="108">
        <f>+H44*1.05</f>
        <v>14497.2345</v>
      </c>
      <c r="J44" s="108">
        <f t="shared" si="19"/>
        <v>15222.096225000001</v>
      </c>
    </row>
    <row r="46" spans="7:10" x14ac:dyDescent="0.25">
      <c r="I46" t="s">
        <v>91</v>
      </c>
    </row>
    <row r="47" spans="7:10" x14ac:dyDescent="0.25">
      <c r="I47" t="s">
        <v>92</v>
      </c>
    </row>
    <row r="48" spans="7:10" x14ac:dyDescent="0.25">
      <c r="I48" t="s">
        <v>93</v>
      </c>
    </row>
    <row r="49" spans="9:9" x14ac:dyDescent="0.25">
      <c r="I49" t="s">
        <v>95</v>
      </c>
    </row>
  </sheetData>
  <mergeCells count="3">
    <mergeCell ref="K3:L3"/>
    <mergeCell ref="I2:M2"/>
    <mergeCell ref="N2:Q2"/>
  </mergeCells>
  <phoneticPr fontId="16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2"/>
  <sheetViews>
    <sheetView workbookViewId="0">
      <selection activeCell="H13" sqref="H13"/>
    </sheetView>
  </sheetViews>
  <sheetFormatPr baseColWidth="10" defaultRowHeight="15" x14ac:dyDescent="0.25"/>
  <cols>
    <col min="1" max="1" width="20.85546875" bestFit="1" customWidth="1"/>
    <col min="2" max="2" width="55" bestFit="1" customWidth="1"/>
  </cols>
  <sheetData>
    <row r="1" spans="1:1" x14ac:dyDescent="0.25">
      <c r="A1">
        <v>2024</v>
      </c>
    </row>
    <row r="2" spans="1:1" x14ac:dyDescent="0.25">
      <c r="A2">
        <v>2025</v>
      </c>
    </row>
  </sheetData>
  <dataValidations count="1">
    <dataValidation type="list" allowBlank="1" showInputMessage="1" showErrorMessage="1" sqref="A4">
      <formula1>#REF!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Dateneingabe Projekte</vt:lpstr>
      <vt:lpstr>Budget Übersicht automatisch</vt:lpstr>
      <vt:lpstr>Entgelttabellen</vt:lpstr>
      <vt:lpstr>Dropdown</vt:lpstr>
      <vt:lpstr>'Budget Übersicht automatisch'!Druckbereich</vt:lpstr>
      <vt:lpstr>'Dateneingabe Projekte'!Druckbereich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Heinze</dc:creator>
  <cp:lastModifiedBy>Faber, Katrin</cp:lastModifiedBy>
  <cp:lastPrinted>2024-01-11T22:55:01Z</cp:lastPrinted>
  <dcterms:created xsi:type="dcterms:W3CDTF">2020-07-10T19:38:39Z</dcterms:created>
  <dcterms:modified xsi:type="dcterms:W3CDTF">2024-01-11T22:55:12Z</dcterms:modified>
</cp:coreProperties>
</file>